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900710.CB421920\Downloads\Pregão 90205-2024\Publicação\"/>
    </mc:Choice>
  </mc:AlternateContent>
  <xr:revisionPtr revIDLastSave="0" documentId="8_{F5734C92-F06B-49BB-9D55-ADA3FD88A0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3 Planilha Resumo" sheetId="11" r:id="rId1"/>
    <sheet name="Vigilante NOTURNO" sheetId="1" r:id="rId2"/>
    <sheet name="Vigilante DIURNO" sheetId="10" r:id="rId3"/>
    <sheet name="Uniformes e Materiais" sheetId="4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2">
      <go:sheetsCustomData xmlns:go="http://customooxmlschemas.google.com/" r:id="rId13" roundtripDataChecksum="sZ1QvSAyLQEJjSYGKjnzpO8P8RFXRzWsV5MHOjeIYOA="/>
    </ext>
  </extLst>
</workbook>
</file>

<file path=xl/calcChain.xml><?xml version="1.0" encoding="utf-8"?>
<calcChain xmlns="http://schemas.openxmlformats.org/spreadsheetml/2006/main">
  <c r="H7" i="11" l="1"/>
  <c r="F3" i="11"/>
  <c r="J7" i="11" l="1"/>
  <c r="I7" i="11"/>
  <c r="J29" i="1"/>
  <c r="G26" i="4"/>
  <c r="G25" i="4"/>
  <c r="G27" i="4" s="1"/>
  <c r="G28" i="4" s="1"/>
  <c r="J106" i="10" s="1"/>
  <c r="J106" i="1" l="1"/>
  <c r="F16" i="4"/>
  <c r="F17" i="4"/>
  <c r="F18" i="4"/>
  <c r="F19" i="4"/>
  <c r="I121" i="10"/>
  <c r="I119" i="10"/>
  <c r="J98" i="10"/>
  <c r="I89" i="10"/>
  <c r="I79" i="10"/>
  <c r="J57" i="10"/>
  <c r="I53" i="10"/>
  <c r="I41" i="10" s="1"/>
  <c r="I40" i="10"/>
  <c r="I42" i="10" s="1"/>
  <c r="J31" i="10"/>
  <c r="J30" i="10"/>
  <c r="J29" i="10"/>
  <c r="J57" i="1"/>
  <c r="J56" i="10" l="1"/>
  <c r="J62" i="10" s="1"/>
  <c r="J68" i="10" s="1"/>
  <c r="J34" i="10"/>
  <c r="J33" i="10"/>
  <c r="J35" i="10" l="1"/>
  <c r="J41" i="10" s="1"/>
  <c r="J85" i="10"/>
  <c r="J83" i="10"/>
  <c r="J77" i="10"/>
  <c r="J75" i="10"/>
  <c r="J88" i="10"/>
  <c r="J86" i="10"/>
  <c r="J78" i="10"/>
  <c r="J76" i="10"/>
  <c r="J74" i="10"/>
  <c r="J40" i="10"/>
  <c r="J39" i="10"/>
  <c r="J132" i="10" l="1"/>
  <c r="J84" i="10"/>
  <c r="J89" i="10" s="1"/>
  <c r="J97" i="10" s="1"/>
  <c r="J99" i="10" s="1"/>
  <c r="J135" i="10" s="1"/>
  <c r="J87" i="10"/>
  <c r="J42" i="10"/>
  <c r="J79" i="10"/>
  <c r="J134" i="10" s="1"/>
  <c r="J66" i="10" l="1"/>
  <c r="J51" i="10"/>
  <c r="J47" i="10"/>
  <c r="J50" i="10"/>
  <c r="J46" i="10"/>
  <c r="J49" i="10"/>
  <c r="J45" i="10"/>
  <c r="J52" i="10"/>
  <c r="J48" i="10"/>
  <c r="J53" i="10" l="1"/>
  <c r="J67" i="10" s="1"/>
  <c r="J69" i="10" s="1"/>
  <c r="J133" i="10" l="1"/>
  <c r="F15" i="4" l="1"/>
  <c r="F14" i="4"/>
  <c r="F13" i="4"/>
  <c r="F12" i="4"/>
  <c r="F11" i="4"/>
  <c r="F10" i="4"/>
  <c r="F9" i="4"/>
  <c r="F8" i="4"/>
  <c r="F7" i="4"/>
  <c r="F6" i="4"/>
  <c r="F5" i="4"/>
  <c r="I119" i="1"/>
  <c r="J98" i="1"/>
  <c r="I89" i="1"/>
  <c r="I79" i="1"/>
  <c r="I53" i="1"/>
  <c r="I41" i="1" s="1"/>
  <c r="I40" i="1"/>
  <c r="I42" i="1" s="1"/>
  <c r="J31" i="1"/>
  <c r="J30" i="1"/>
  <c r="J34" i="1"/>
  <c r="J32" i="1" l="1"/>
  <c r="J33" i="1" s="1"/>
  <c r="J35" i="1" s="1"/>
  <c r="J41" i="1" s="1"/>
  <c r="J56" i="1"/>
  <c r="J62" i="1" s="1"/>
  <c r="J68" i="1" s="1"/>
  <c r="F20" i="4"/>
  <c r="F21" i="4" s="1"/>
  <c r="I121" i="1"/>
  <c r="J104" i="10" l="1"/>
  <c r="J108" i="10" s="1"/>
  <c r="J104" i="1"/>
  <c r="J87" i="1"/>
  <c r="J85" i="1"/>
  <c r="J83" i="1"/>
  <c r="J77" i="1"/>
  <c r="J75" i="1"/>
  <c r="J132" i="1"/>
  <c r="J88" i="1"/>
  <c r="J86" i="1"/>
  <c r="J84" i="1"/>
  <c r="J78" i="1"/>
  <c r="J76" i="1"/>
  <c r="J74" i="1"/>
  <c r="J40" i="1"/>
  <c r="J39" i="1"/>
  <c r="J136" i="10" l="1"/>
  <c r="J137" i="10" s="1"/>
  <c r="J42" i="1"/>
  <c r="J66" i="1" s="1"/>
  <c r="J79" i="1"/>
  <c r="J134" i="1" s="1"/>
  <c r="J108" i="1"/>
  <c r="J136" i="1" s="1"/>
  <c r="J89" i="1"/>
  <c r="J97" i="1" s="1"/>
  <c r="J99" i="1" s="1"/>
  <c r="J135" i="1" s="1"/>
  <c r="J47" i="1" l="1"/>
  <c r="J48" i="1"/>
  <c r="J113" i="10"/>
  <c r="J46" i="1"/>
  <c r="J45" i="1"/>
  <c r="J51" i="1"/>
  <c r="J50" i="1"/>
  <c r="J49" i="1"/>
  <c r="J52" i="1"/>
  <c r="J114" i="10" l="1"/>
  <c r="J124" i="10" s="1"/>
  <c r="J126" i="10" s="1"/>
  <c r="J128" i="10" s="1"/>
  <c r="J53" i="1"/>
  <c r="J67" i="1" s="1"/>
  <c r="J69" i="1" s="1"/>
  <c r="J133" i="1" s="1"/>
  <c r="J137" i="1" s="1"/>
  <c r="J118" i="10" l="1"/>
  <c r="J116" i="10"/>
  <c r="J117" i="10"/>
  <c r="J113" i="1"/>
  <c r="J119" i="10" l="1"/>
  <c r="J138" i="10" s="1"/>
  <c r="J139" i="10" s="1"/>
  <c r="J114" i="1"/>
  <c r="J118" i="1" s="1"/>
  <c r="J140" i="10" l="1"/>
  <c r="C144" i="10" s="1"/>
  <c r="J117" i="1"/>
  <c r="J116" i="1"/>
  <c r="J124" i="1"/>
  <c r="J126" i="1" s="1"/>
  <c r="J128" i="1" s="1"/>
  <c r="E144" i="10" l="1"/>
  <c r="G144" i="10" s="1"/>
  <c r="J119" i="1"/>
  <c r="J138" i="1" s="1"/>
  <c r="J139" i="1" s="1"/>
  <c r="C144" i="1" s="1"/>
  <c r="E144" i="1" s="1"/>
  <c r="G144" i="1" l="1"/>
</calcChain>
</file>

<file path=xl/sharedStrings.xml><?xml version="1.0" encoding="utf-8"?>
<sst xmlns="http://schemas.openxmlformats.org/spreadsheetml/2006/main" count="500" uniqueCount="203">
  <si>
    <t>PLANILHA DE CUSTOS E FORMAÇÃO DE PREÇOS</t>
  </si>
  <si>
    <t>IN 05/2017/SEGES/MPDG</t>
  </si>
  <si>
    <t>DISCRIMINAÇÃO DOS SERVIÇOS</t>
  </si>
  <si>
    <t>A</t>
  </si>
  <si>
    <t>Data de apresentação da proposta</t>
  </si>
  <si>
    <t>B</t>
  </si>
  <si>
    <t>Município</t>
  </si>
  <si>
    <t>Cubatão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</si>
  <si>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</si>
  <si>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</si>
  <si>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</si>
  <si>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</si>
  <si>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</si>
  <si>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</si>
  <si>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</si>
  <si>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</si>
  <si>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</si>
  <si>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</si>
  <si>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</si>
  <si>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</si>
  <si>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</si>
  <si>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</si>
  <si>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</si>
  <si>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</si>
  <si>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</si>
  <si>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</si>
  <si>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</si>
  <si>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</si>
  <si>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</si>
  <si>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</si>
  <si>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</si>
  <si>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</si>
  <si>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</si>
  <si>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</si>
  <si>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</si>
  <si>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</si>
  <si>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</si>
  <si>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 (Percentual obrigatório conforme Anexo XII - IN 5/17)</t>
  </si>
  <si>
    <t>Férias e Adicional de Férias  (Percentual obrigatório conforme Anexo XII - IN 5/17)</t>
  </si>
  <si>
    <t>TOTAL SUBMÓDULO 2.1</t>
  </si>
  <si>
    <t>Submódulo 2.2 - GPS, FGTS e Outras Contribuições</t>
  </si>
  <si>
    <t xml:space="preserve">Salário Educação 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</si>
  <si>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</si>
  <si>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</si>
  <si>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</si>
  <si>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</si>
  <si>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</si>
  <si>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</si>
  <si>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</si>
  <si>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</si>
  <si>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</si>
  <si>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Benefício Social Familiar</t>
  </si>
  <si>
    <t>Seguro de Vida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</si>
  <si>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</si>
  <si>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</si>
  <si>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</si>
  <si>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</si>
  <si>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</si>
  <si>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</si>
  <si>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</si>
  <si>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</si>
  <si>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</si>
  <si>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</si>
  <si>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</si>
  <si>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</si>
  <si>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</si>
  <si>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</si>
  <si>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 xml:space="preserve">Aviso Prévio Trabalhado </t>
  </si>
  <si>
    <t>Incidência de GPS, FGTS e outras contribuições sobre o Aviso Prévio Trabalhado</t>
  </si>
  <si>
    <t>Multa sobre FGTS e contribuição social sobre o aviso prévio indenizado e sobre o aviso prévio trabalhado  (Alterado conforme Lei  nº  13.932/2019 )</t>
  </si>
  <si>
    <t>TOTAL DO MÓDULO 3</t>
  </si>
  <si>
    <t>MÓDULO 4 – CUSTO DE REPOSIÇÃO DO PROFISSIONAL AUSENTE</t>
  </si>
  <si>
    <t>Submódulo 4.1 - 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</si>
  <si>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</si>
  <si>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</si>
  <si>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</si>
  <si>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</si>
  <si>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</si>
  <si>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</si>
  <si>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</si>
  <si>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</si>
  <si>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 xml:space="preserve"> 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</si>
  <si>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</si>
  <si>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</si>
  <si>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</si>
  <si>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</si>
  <si>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</si>
  <si>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</si>
  <si>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</si>
  <si>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</si>
  <si>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</si>
  <si>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</si>
  <si>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</si>
  <si>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</si>
  <si>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</si>
  <si>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</si>
  <si>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</si>
  <si>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</si>
  <si>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</si>
  <si>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C.2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</si>
  <si>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</si>
  <si>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</si>
  <si>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</si>
  <si>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</si>
  <si>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</si>
  <si>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</si>
  <si>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</si>
  <si>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</si>
  <si>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</si>
  <si>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</si>
  <si>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</si>
  <si>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</si>
  <si>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</si>
  <si>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</si>
  <si>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ITEM</t>
  </si>
  <si>
    <t>UNIFORME</t>
  </si>
  <si>
    <t>qtd. anual</t>
  </si>
  <si>
    <t>R$Total (Anual)</t>
  </si>
  <si>
    <t>un.</t>
  </si>
  <si>
    <t>par</t>
  </si>
  <si>
    <t>TOTAL ANUAL POR PROFISSIONAL</t>
  </si>
  <si>
    <t>TOTAL MENSAL POR PROFISSIONAL</t>
  </si>
  <si>
    <t>mês</t>
  </si>
  <si>
    <t>PREGÃO N.º 2024</t>
  </si>
  <si>
    <t>Nº do Processo 23307.000848.2024-75</t>
  </si>
  <si>
    <t>Vigilante</t>
  </si>
  <si>
    <t>5173-30</t>
  </si>
  <si>
    <t>Vigilante Noturno</t>
  </si>
  <si>
    <t>SAT (Seguro Acidente de Trabalho) RAT* FAP</t>
  </si>
  <si>
    <t>Auxílio-Refeição/Alimentação [R$ 37,00 - (37,00*18%)] =30,34 * 15 dias</t>
  </si>
  <si>
    <t>Transporte (2045,92*0,06) - (R$ 5,00 x 2 x 15)</t>
  </si>
  <si>
    <t>Outros</t>
  </si>
  <si>
    <t>Auxílio Saúde (Cesta Básica Suplementar: R$ 187,97-(187,97*0,05)=178,57</t>
  </si>
  <si>
    <t>INSS (Sobre a remuneração + Total do Submódulo 2.1)</t>
  </si>
  <si>
    <r>
      <rPr>
        <b/>
        <sz val="12"/>
        <color theme="1"/>
        <rFont val="Arial"/>
      </rPr>
      <t>Categoria profissional:</t>
    </r>
    <r>
      <rPr>
        <sz val="12"/>
        <color theme="1"/>
        <rFont val="Arial"/>
      </rPr>
      <t xml:space="preserve"> Vigilante orgânico noturno desarmado (CBO 5173-30)</t>
    </r>
  </si>
  <si>
    <t xml:space="preserve">Posto 12*36 </t>
  </si>
  <si>
    <t>ANEXO 3.1</t>
  </si>
  <si>
    <t>ANEXO 3.2</t>
  </si>
  <si>
    <r>
      <rPr>
        <b/>
        <sz val="12"/>
        <color theme="1"/>
        <rFont val="Arial"/>
      </rPr>
      <t>Categoria profissional:</t>
    </r>
    <r>
      <rPr>
        <sz val="12"/>
        <color theme="1"/>
        <rFont val="Arial"/>
      </rPr>
      <t xml:space="preserve"> Vigilante orgânico diurno desarmado (CBO 5173-30)</t>
    </r>
  </si>
  <si>
    <t>Vigilante Diurno</t>
  </si>
  <si>
    <t>Cassetete</t>
  </si>
  <si>
    <t>Apito</t>
  </si>
  <si>
    <t>calças</t>
  </si>
  <si>
    <t>camisas de mangas compridas</t>
  </si>
  <si>
    <t>cinto de Nylon</t>
  </si>
  <si>
    <t>par de sapatos</t>
  </si>
  <si>
    <t>Quepe com emblema</t>
  </si>
  <si>
    <t>Jaqueta de frio ou Japona</t>
  </si>
  <si>
    <t>Lanterna 03 (três) pilhas</t>
  </si>
  <si>
    <t>Distintivo tipo Broche</t>
  </si>
  <si>
    <t>pares de meias</t>
  </si>
  <si>
    <t>Valor</t>
  </si>
  <si>
    <t>camisas de mangas curtas</t>
  </si>
  <si>
    <t>Porta Cassetete</t>
  </si>
  <si>
    <t>Cordão de Apito</t>
  </si>
  <si>
    <t>Pilhas sobressalentes para as lanternas</t>
  </si>
  <si>
    <r>
      <t>ANEXO 3</t>
    </r>
    <r>
      <rPr>
        <b/>
        <sz val="5"/>
        <color rgb="FFFFFFFF"/>
        <rFont val="Arial"/>
        <family val="2"/>
        <scheme val="minor"/>
      </rPr>
      <t xml:space="preserve">
</t>
    </r>
    <r>
      <rPr>
        <b/>
        <sz val="17"/>
        <color rgb="FFFFFFFF"/>
        <rFont val="Arial"/>
        <family val="2"/>
        <scheme val="minor"/>
      </rPr>
      <t>PLANILHA RESUMO DA CONTRATAÇÃO</t>
    </r>
  </si>
  <si>
    <t>LOTE</t>
  </si>
  <si>
    <t>ESPECIFICAÇÃO</t>
  </si>
  <si>
    <t>CATSER</t>
  </si>
  <si>
    <t>UNIDADE DE MEDIDA</t>
  </si>
  <si>
    <t>QUANTIDADE</t>
  </si>
  <si>
    <t>VALOR UNITÁRIO</t>
  </si>
  <si>
    <t>VALOR TOTAL
MENSAL</t>
  </si>
  <si>
    <t>VALOR TOTAL ANUAL</t>
  </si>
  <si>
    <t>VALOR TOTAL DO CONTRATO (5 ANOS)</t>
  </si>
  <si>
    <t>Vigilante orgânico, noturno, desarmado, posto 12x36 (2 vigilantes por posto)</t>
  </si>
  <si>
    <t>posto</t>
  </si>
  <si>
    <t>Vigilante orgânico, diurno, desarmado, turno de 12 horas, domingos e feriados (diária)</t>
  </si>
  <si>
    <t>diária</t>
  </si>
  <si>
    <t>Prestação de serviços terceirizados de controle de acesso e segurança eletrônica monitorada 24h por dia, 07 (sete) dias por semana, com monitoramento remoto através de câmeras Full HD, sistemas de alarmes e software de monitoramento integrado, com vistoria de pronta resposta, incluindo o fornecimento de todos os equipamentos mediante (comodato), serviço de instalação e configuração do sistema integrado de alarme e monitoramento (68 câmeras, 3 catracas e 1 cancela, todal de 72 pontos)</t>
  </si>
  <si>
    <t>pontos</t>
  </si>
  <si>
    <t>Seguro patrimonial</t>
  </si>
  <si>
    <t>-</t>
  </si>
  <si>
    <t>TOTAL</t>
  </si>
  <si>
    <t>Valor por empregado</t>
  </si>
  <si>
    <t>Quantidade de empregados por posto</t>
  </si>
  <si>
    <t>Valor por posto</t>
  </si>
  <si>
    <t>Quantidade de postos</t>
  </si>
  <si>
    <t>QUADRO RESUMO - VALOR MENSAL DOS SERVIÇOS</t>
  </si>
  <si>
    <t>Vigilância  Noturna</t>
  </si>
  <si>
    <t>PREÇO TOTAL POR EMPREGADO POR DIA</t>
  </si>
  <si>
    <t>Outros (INTERVALO INTRAJORNADA)</t>
  </si>
  <si>
    <t>Diária</t>
  </si>
  <si>
    <t xml:space="preserve">incidencia do submodulo 2.2 no submodulo 2.1 </t>
  </si>
  <si>
    <t xml:space="preserve">PIS </t>
  </si>
  <si>
    <t xml:space="preserve">COFINS </t>
  </si>
  <si>
    <t>Descrição</t>
  </si>
  <si>
    <t>Unidade</t>
  </si>
  <si>
    <t>Periodicidade</t>
  </si>
  <si>
    <t>Disponibilidade</t>
  </si>
  <si>
    <t>Livro para registro de ocorrências</t>
  </si>
  <si>
    <t>1 ano</t>
  </si>
  <si>
    <t>Aparelho smartphone, com linha de telefonia móvel, que possibilite a comunicação externa em casos de emergência</t>
  </si>
  <si>
    <t>5 anos</t>
  </si>
  <si>
    <t>unid.</t>
  </si>
  <si>
    <t>Total</t>
  </si>
  <si>
    <t>Valor unitário</t>
  </si>
  <si>
    <t>Insumo dos Uniformes (Valor calculado na Planilha Uniformes)</t>
  </si>
  <si>
    <t xml:space="preserve">Ferramentas e equipamentos </t>
  </si>
  <si>
    <t>ITEM 5 - UNIFORMES - DO ANEXO 5 DO TERMO DE REFERÊNCIA</t>
  </si>
  <si>
    <t>ITEM 6 - MATERIAIS - DO ANEXO 5 DO TERMO DE REFERÊNCIA</t>
  </si>
  <si>
    <t>Materiais de Consumo (Valor calculado na Planilha Materiais)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</si>
</sst>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164" formatCode="&quot;R$ &quot;#,##0.00_);[Red]\(&quot;R$ &quot;#,##0.00\)"/>
    <numFmt numFmtId="165" formatCode="#,##0.00;\(#,##0.00\)"/>
    <numFmt numFmtId="166" formatCode="[$R$ -416]#,##0.00"/>
    <numFmt numFmtId="167" formatCode="_-&quot;R$&quot;\ * #,##0.00_-;\-&quot;R$&quot;\ * #,##0.00_-;_-&quot;R$&quot;\ * &quot;-&quot;??_-;_-@"/>
    <numFmt numFmtId="168" formatCode="[$R$-416]\ #,##0.00;[Red]\-[$R$-416]\ #,##0.00"/>
    <numFmt numFmtId="169" formatCode="00"/>
    <numFmt numFmtId="170" formatCode="&quot;R$&quot;\ #,##0.00"/>
  </numFmts>
  <fonts count="30" x14ac:knownFonts="1">
    <font>
      <sz val="10"/>
      <color rgb="FF000000"/>
      <name val="Arial"/>
      <scheme val="minor"/>
    </font>
    <font>
      <sz val="12"/>
      <color theme="1"/>
      <name val="Arial"/>
    </font>
    <font>
      <b/>
      <sz val="12"/>
      <color theme="1"/>
      <name val="Arial"/>
    </font>
    <font>
      <sz val="10"/>
      <name val="Arial"/>
    </font>
    <font>
      <b/>
      <sz val="12"/>
      <color rgb="FFFFFFFF"/>
      <name val="Arial"/>
    </font>
    <font>
      <sz val="11"/>
      <color rgb="FFFF0000"/>
      <name val="Arial"/>
    </font>
    <font>
      <sz val="12"/>
      <color rgb="FFFFFFFF"/>
      <name val="Arial"/>
    </font>
    <font>
      <sz val="12"/>
      <color rgb="FF000000"/>
      <name val="Calibri"/>
    </font>
    <font>
      <sz val="10"/>
      <color theme="1"/>
      <name val="Arial"/>
    </font>
    <font>
      <sz val="12"/>
      <color rgb="FFFF0000"/>
      <name val="Arial"/>
    </font>
    <font>
      <b/>
      <sz val="12"/>
      <color rgb="FF000000"/>
      <name val="Arial"/>
    </font>
    <font>
      <b/>
      <sz val="12"/>
      <color theme="0"/>
      <name val="Arial"/>
    </font>
    <font>
      <sz val="10"/>
      <color rgb="FF000000"/>
      <name val="Arial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  <scheme val="minor"/>
    </font>
    <font>
      <b/>
      <sz val="12"/>
      <color rgb="FFFFFFFF"/>
      <name val="Arial"/>
      <family val="2"/>
    </font>
    <font>
      <b/>
      <sz val="17"/>
      <color rgb="FFFFFFFF"/>
      <name val="Arial"/>
      <family val="2"/>
      <scheme val="minor"/>
    </font>
    <font>
      <b/>
      <sz val="5"/>
      <color rgb="FFFFFFFF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2"/>
      <color theme="0"/>
      <name val="Arial"/>
      <family val="2"/>
    </font>
    <font>
      <sz val="10"/>
      <color rgb="FF000000"/>
      <name val="Arial"/>
      <family val="2"/>
      <scheme val="major"/>
    </font>
    <font>
      <b/>
      <sz val="16"/>
      <color rgb="FF000000"/>
      <name val="Arial"/>
    </font>
  </fonts>
  <fills count="15">
    <fill>
      <patternFill patternType="none"/>
    </fill>
    <fill>
      <patternFill patternType="gray125"/>
    </fill>
    <fill>
      <patternFill patternType="solid">
        <fgColor rgb="FF274E13"/>
        <bgColor rgb="FF274E13"/>
      </patternFill>
    </fill>
    <fill>
      <patternFill patternType="solid">
        <fgColor rgb="FFFFFF00"/>
        <bgColor rgb="FFFFFF00"/>
      </patternFill>
    </fill>
    <fill>
      <patternFill patternType="solid">
        <fgColor rgb="FFD9EAD3"/>
        <bgColor rgb="FFD9EAD3"/>
      </patternFill>
    </fill>
    <fill>
      <patternFill patternType="solid">
        <fgColor rgb="FF38761D"/>
        <bgColor rgb="FF38761D"/>
      </patternFill>
    </fill>
    <fill>
      <patternFill patternType="solid">
        <fgColor rgb="FFB6D7A8"/>
        <bgColor rgb="FFB6D7A8"/>
      </patternFill>
    </fill>
    <fill>
      <patternFill patternType="solid">
        <fgColor rgb="FF6AA84F"/>
        <bgColor rgb="FF6AA84F"/>
      </patternFill>
    </fill>
    <fill>
      <patternFill patternType="solid">
        <fgColor rgb="FFFFFFFF"/>
        <bgColor rgb="FFFFFFFF"/>
      </patternFill>
    </fill>
    <fill>
      <patternFill patternType="solid">
        <fgColor rgb="FF93C47D"/>
        <bgColor rgb="FF93C47D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274E13"/>
        <bgColor indexed="64"/>
      </patternFill>
    </fill>
    <fill>
      <patternFill patternType="solid">
        <fgColor rgb="FF6AA84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164" fontId="1" fillId="3" borderId="22" xfId="0" applyNumberFormat="1" applyFont="1" applyFill="1" applyBorder="1" applyAlignment="1">
      <alignment horizontal="center" vertical="center" wrapText="1"/>
    </xf>
    <xf numFmtId="14" fontId="1" fillId="3" borderId="22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5" borderId="22" xfId="0" applyFont="1" applyFill="1" applyBorder="1" applyAlignment="1">
      <alignment horizontal="center" vertical="center" wrapText="1"/>
    </xf>
    <xf numFmtId="10" fontId="1" fillId="0" borderId="22" xfId="0" applyNumberFormat="1" applyFont="1" applyBorder="1" applyAlignment="1">
      <alignment horizontal="right" vertical="center" wrapText="1"/>
    </xf>
    <xf numFmtId="166" fontId="1" fillId="0" borderId="22" xfId="0" applyNumberFormat="1" applyFont="1" applyBorder="1" applyAlignment="1">
      <alignment horizontal="right" vertical="center" wrapText="1"/>
    </xf>
    <xf numFmtId="0" fontId="1" fillId="6" borderId="22" xfId="0" applyFont="1" applyFill="1" applyBorder="1" applyAlignment="1">
      <alignment horizontal="center" vertical="center" wrapText="1"/>
    </xf>
    <xf numFmtId="10" fontId="1" fillId="3" borderId="22" xfId="0" applyNumberFormat="1" applyFont="1" applyFill="1" applyBorder="1" applyAlignment="1">
      <alignment horizontal="right" vertical="center" wrapText="1"/>
    </xf>
    <xf numFmtId="166" fontId="1" fillId="6" borderId="22" xfId="0" applyNumberFormat="1" applyFont="1" applyFill="1" applyBorder="1" applyAlignment="1">
      <alignment horizontal="right" vertical="center" wrapText="1"/>
    </xf>
    <xf numFmtId="166" fontId="2" fillId="0" borderId="22" xfId="0" applyNumberFormat="1" applyFont="1" applyBorder="1" applyAlignment="1">
      <alignment horizontal="right" vertical="center" wrapText="1"/>
    </xf>
    <xf numFmtId="2" fontId="1" fillId="0" borderId="14" xfId="0" applyNumberFormat="1" applyFont="1" applyBorder="1" applyAlignment="1">
      <alignment vertical="center" wrapText="1"/>
    </xf>
    <xf numFmtId="0" fontId="4" fillId="5" borderId="23" xfId="0" applyFont="1" applyFill="1" applyBorder="1" applyAlignment="1">
      <alignment horizontal="center" vertical="center" wrapText="1"/>
    </xf>
    <xf numFmtId="10" fontId="1" fillId="0" borderId="15" xfId="0" applyNumberFormat="1" applyFont="1" applyBorder="1" applyAlignment="1">
      <alignment horizontal="right" vertical="center" wrapText="1"/>
    </xf>
    <xf numFmtId="166" fontId="1" fillId="0" borderId="15" xfId="0" applyNumberFormat="1" applyFont="1" applyBorder="1" applyAlignment="1">
      <alignment horizontal="right" vertical="center" wrapText="1"/>
    </xf>
    <xf numFmtId="166" fontId="1" fillId="4" borderId="23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10" fontId="2" fillId="0" borderId="15" xfId="0" applyNumberFormat="1" applyFont="1" applyBorder="1" applyAlignment="1">
      <alignment horizontal="right" vertical="center" wrapText="1"/>
    </xf>
    <xf numFmtId="166" fontId="2" fillId="0" borderId="15" xfId="0" applyNumberFormat="1" applyFont="1" applyBorder="1" applyAlignment="1">
      <alignment horizontal="right" vertical="center" wrapText="1"/>
    </xf>
    <xf numFmtId="0" fontId="6" fillId="5" borderId="23" xfId="0" applyFont="1" applyFill="1" applyBorder="1" applyAlignment="1">
      <alignment horizontal="center" vertical="center" wrapText="1"/>
    </xf>
    <xf numFmtId="10" fontId="1" fillId="3" borderId="23" xfId="0" applyNumberFormat="1" applyFont="1" applyFill="1" applyBorder="1" applyAlignment="1">
      <alignment vertical="center" wrapText="1"/>
    </xf>
    <xf numFmtId="10" fontId="2" fillId="0" borderId="15" xfId="0" applyNumberFormat="1" applyFont="1" applyBorder="1" applyAlignment="1">
      <alignment horizontal="center" vertical="center" wrapText="1"/>
    </xf>
    <xf numFmtId="167" fontId="1" fillId="0" borderId="15" xfId="0" applyNumberFormat="1" applyFont="1" applyBorder="1"/>
    <xf numFmtId="168" fontId="7" fillId="0" borderId="22" xfId="0" applyNumberFormat="1" applyFont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167" fontId="8" fillId="0" borderId="15" xfId="0" applyNumberFormat="1" applyFont="1" applyBorder="1"/>
    <xf numFmtId="166" fontId="1" fillId="3" borderId="23" xfId="0" applyNumberFormat="1" applyFont="1" applyFill="1" applyBorder="1" applyAlignment="1">
      <alignment horizontal="right" vertical="center" wrapText="1"/>
    </xf>
    <xf numFmtId="0" fontId="4" fillId="7" borderId="22" xfId="0" applyFont="1" applyFill="1" applyBorder="1" applyAlignment="1">
      <alignment horizontal="center" vertical="center" wrapText="1"/>
    </xf>
    <xf numFmtId="166" fontId="1" fillId="4" borderId="22" xfId="0" applyNumberFormat="1" applyFont="1" applyFill="1" applyBorder="1" applyAlignment="1">
      <alignment horizontal="right" vertical="center" wrapText="1"/>
    </xf>
    <xf numFmtId="166" fontId="2" fillId="4" borderId="22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10" fontId="2" fillId="3" borderId="22" xfId="0" applyNumberFormat="1" applyFont="1" applyFill="1" applyBorder="1" applyAlignment="1">
      <alignment horizontal="right" vertical="center" wrapText="1"/>
    </xf>
    <xf numFmtId="10" fontId="1" fillId="3" borderId="23" xfId="0" applyNumberFormat="1" applyFont="1" applyFill="1" applyBorder="1" applyAlignment="1">
      <alignment horizontal="right" vertical="center" wrapText="1"/>
    </xf>
    <xf numFmtId="10" fontId="2" fillId="4" borderId="23" xfId="0" applyNumberFormat="1" applyFont="1" applyFill="1" applyBorder="1" applyAlignment="1">
      <alignment horizontal="right" vertical="center" wrapText="1"/>
    </xf>
    <xf numFmtId="166" fontId="2" fillId="4" borderId="23" xfId="0" applyNumberFormat="1" applyFont="1" applyFill="1" applyBorder="1" applyAlignment="1">
      <alignment horizontal="right" vertical="center" wrapText="1"/>
    </xf>
    <xf numFmtId="166" fontId="1" fillId="3" borderId="22" xfId="0" applyNumberFormat="1" applyFont="1" applyFill="1" applyBorder="1" applyAlignment="1">
      <alignment horizontal="right" vertical="center" wrapText="1"/>
    </xf>
    <xf numFmtId="0" fontId="1" fillId="8" borderId="2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9" borderId="22" xfId="0" applyFont="1" applyFill="1" applyBorder="1" applyAlignment="1">
      <alignment horizontal="center" vertical="center" wrapText="1"/>
    </xf>
    <xf numFmtId="10" fontId="10" fillId="9" borderId="22" xfId="0" applyNumberFormat="1" applyFont="1" applyFill="1" applyBorder="1" applyAlignment="1">
      <alignment horizontal="right" vertical="center" wrapText="1"/>
    </xf>
    <xf numFmtId="166" fontId="10" fillId="9" borderId="22" xfId="0" applyNumberFormat="1" applyFont="1" applyFill="1" applyBorder="1" applyAlignment="1">
      <alignment vertical="center" wrapText="1"/>
    </xf>
    <xf numFmtId="10" fontId="2" fillId="4" borderId="22" xfId="0" applyNumberFormat="1" applyFont="1" applyFill="1" applyBorder="1" applyAlignment="1">
      <alignment horizontal="right" vertical="center" wrapText="1"/>
    </xf>
    <xf numFmtId="0" fontId="10" fillId="0" borderId="26" xfId="0" applyFont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10" fontId="10" fillId="0" borderId="0" xfId="0" applyNumberFormat="1" applyFont="1" applyAlignment="1">
      <alignment horizontal="right" vertical="center" wrapText="1"/>
    </xf>
    <xf numFmtId="2" fontId="10" fillId="0" borderId="27" xfId="0" applyNumberFormat="1" applyFont="1" applyBorder="1" applyAlignment="1">
      <alignment vertical="center" wrapText="1"/>
    </xf>
    <xf numFmtId="10" fontId="10" fillId="0" borderId="0" xfId="0" applyNumberFormat="1" applyFont="1" applyAlignment="1">
      <alignment vertical="center" wrapText="1"/>
    </xf>
    <xf numFmtId="166" fontId="10" fillId="0" borderId="27" xfId="0" applyNumberFormat="1" applyFont="1" applyBorder="1" applyAlignment="1">
      <alignment horizontal="right" vertical="center" wrapText="1"/>
    </xf>
    <xf numFmtId="166" fontId="10" fillId="0" borderId="27" xfId="0" applyNumberFormat="1" applyFont="1" applyBorder="1" applyAlignment="1">
      <alignment vertical="center" wrapText="1"/>
    </xf>
    <xf numFmtId="0" fontId="10" fillId="0" borderId="18" xfId="0" applyFont="1" applyBorder="1" applyAlignment="1">
      <alignment horizontal="right" vertical="center" wrapText="1"/>
    </xf>
    <xf numFmtId="10" fontId="10" fillId="0" borderId="14" xfId="0" applyNumberFormat="1" applyFont="1" applyBorder="1" applyAlignment="1">
      <alignment vertical="center" wrapText="1"/>
    </xf>
    <xf numFmtId="166" fontId="10" fillId="0" borderId="15" xfId="0" applyNumberFormat="1" applyFont="1" applyBorder="1" applyAlignment="1">
      <alignment horizontal="right" vertical="center" wrapText="1"/>
    </xf>
    <xf numFmtId="170" fontId="12" fillId="0" borderId="0" xfId="0" applyNumberFormat="1" applyFont="1"/>
    <xf numFmtId="0" fontId="16" fillId="4" borderId="22" xfId="0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166" fontId="19" fillId="6" borderId="22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166" fontId="19" fillId="3" borderId="23" xfId="0" applyNumberFormat="1" applyFont="1" applyFill="1" applyBorder="1" applyAlignment="1">
      <alignment horizontal="right" vertical="center" wrapText="1"/>
    </xf>
    <xf numFmtId="166" fontId="20" fillId="0" borderId="15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166" fontId="20" fillId="6" borderId="22" xfId="0" applyNumberFormat="1" applyFont="1" applyFill="1" applyBorder="1" applyAlignment="1">
      <alignment horizontal="right" vertical="center" wrapText="1"/>
    </xf>
    <xf numFmtId="0" fontId="22" fillId="0" borderId="0" xfId="0" applyFont="1"/>
    <xf numFmtId="0" fontId="1" fillId="0" borderId="32" xfId="0" applyFont="1" applyBorder="1" applyAlignment="1">
      <alignment horizontal="center" vertical="center" wrapText="1"/>
    </xf>
    <xf numFmtId="0" fontId="22" fillId="0" borderId="32" xfId="0" applyFont="1" applyBorder="1"/>
    <xf numFmtId="169" fontId="1" fillId="0" borderId="32" xfId="0" applyNumberFormat="1" applyFont="1" applyBorder="1" applyAlignment="1">
      <alignment horizontal="center" vertical="center" wrapText="1"/>
    </xf>
    <xf numFmtId="170" fontId="1" fillId="0" borderId="32" xfId="0" applyNumberFormat="1" applyFont="1" applyBorder="1" applyAlignment="1">
      <alignment vertical="center" wrapText="1"/>
    </xf>
    <xf numFmtId="169" fontId="16" fillId="0" borderId="32" xfId="0" applyNumberFormat="1" applyFont="1" applyBorder="1" applyAlignment="1">
      <alignment horizontal="center" vertical="center" wrapText="1"/>
    </xf>
    <xf numFmtId="170" fontId="2" fillId="0" borderId="32" xfId="0" applyNumberFormat="1" applyFont="1" applyBorder="1" applyAlignment="1">
      <alignment vertical="center" wrapText="1"/>
    </xf>
    <xf numFmtId="0" fontId="4" fillId="10" borderId="32" xfId="0" applyFont="1" applyFill="1" applyBorder="1" applyAlignment="1">
      <alignment horizontal="center" vertical="center" wrapText="1"/>
    </xf>
    <xf numFmtId="0" fontId="23" fillId="10" borderId="32" xfId="0" applyFont="1" applyFill="1" applyBorder="1" applyAlignment="1">
      <alignment horizontal="center" vertical="center" wrapText="1"/>
    </xf>
    <xf numFmtId="0" fontId="26" fillId="12" borderId="36" xfId="0" applyFont="1" applyFill="1" applyBorder="1" applyAlignment="1">
      <alignment horizontal="center" vertical="center" wrapText="1"/>
    </xf>
    <xf numFmtId="0" fontId="26" fillId="12" borderId="37" xfId="0" applyFont="1" applyFill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13" borderId="37" xfId="0" applyFont="1" applyFill="1" applyBorder="1" applyAlignment="1">
      <alignment horizontal="center" vertical="center" wrapText="1"/>
    </xf>
    <xf numFmtId="0" fontId="22" fillId="0" borderId="38" xfId="0" applyFont="1" applyBorder="1" applyAlignment="1">
      <alignment vertical="center" wrapText="1"/>
    </xf>
    <xf numFmtId="0" fontId="13" fillId="14" borderId="32" xfId="0" applyFont="1" applyFill="1" applyBorder="1" applyAlignment="1">
      <alignment horizontal="center" vertical="center" wrapText="1"/>
    </xf>
    <xf numFmtId="166" fontId="13" fillId="14" borderId="32" xfId="0" applyNumberFormat="1" applyFont="1" applyFill="1" applyBorder="1" applyAlignment="1">
      <alignment horizontal="center" vertical="center" wrapText="1"/>
    </xf>
    <xf numFmtId="170" fontId="13" fillId="14" borderId="32" xfId="0" applyNumberFormat="1" applyFont="1" applyFill="1" applyBorder="1" applyAlignment="1">
      <alignment horizontal="center" vertical="center" wrapText="1"/>
    </xf>
    <xf numFmtId="170" fontId="1" fillId="0" borderId="7" xfId="0" applyNumberFormat="1" applyFont="1" applyBorder="1" applyAlignment="1">
      <alignment vertical="center" wrapText="1"/>
    </xf>
    <xf numFmtId="170" fontId="1" fillId="6" borderId="22" xfId="0" applyNumberFormat="1" applyFont="1" applyFill="1" applyBorder="1" applyAlignment="1">
      <alignment horizontal="right" vertical="center" wrapText="1"/>
    </xf>
    <xf numFmtId="0" fontId="4" fillId="5" borderId="27" xfId="0" applyFont="1" applyFill="1" applyBorder="1" applyAlignment="1">
      <alignment horizontal="center" vertical="center" wrapText="1"/>
    </xf>
    <xf numFmtId="10" fontId="1" fillId="0" borderId="32" xfId="0" applyNumberFormat="1" applyFont="1" applyBorder="1" applyAlignment="1">
      <alignment horizontal="right" vertical="center" wrapText="1"/>
    </xf>
    <xf numFmtId="166" fontId="1" fillId="0" borderId="32" xfId="0" applyNumberFormat="1" applyFont="1" applyBorder="1" applyAlignment="1">
      <alignment horizontal="right" vertical="center" wrapText="1"/>
    </xf>
    <xf numFmtId="0" fontId="1" fillId="4" borderId="32" xfId="0" applyFont="1" applyFill="1" applyBorder="1" applyAlignment="1">
      <alignment horizontal="center" vertical="center" wrapText="1"/>
    </xf>
    <xf numFmtId="10" fontId="1" fillId="4" borderId="32" xfId="0" applyNumberFormat="1" applyFont="1" applyFill="1" applyBorder="1" applyAlignment="1">
      <alignment horizontal="right" vertical="center" wrapText="1"/>
    </xf>
    <xf numFmtId="166" fontId="1" fillId="4" borderId="32" xfId="0" applyNumberFormat="1" applyFont="1" applyFill="1" applyBorder="1" applyAlignment="1">
      <alignment horizontal="right" vertical="center" wrapText="1"/>
    </xf>
    <xf numFmtId="0" fontId="19" fillId="4" borderId="32" xfId="0" applyFont="1" applyFill="1" applyBorder="1" applyAlignment="1">
      <alignment horizontal="center" vertical="center" wrapText="1"/>
    </xf>
    <xf numFmtId="10" fontId="19" fillId="4" borderId="32" xfId="0" applyNumberFormat="1" applyFont="1" applyFill="1" applyBorder="1" applyAlignment="1">
      <alignment horizontal="right" vertical="center" wrapText="1"/>
    </xf>
    <xf numFmtId="166" fontId="19" fillId="4" borderId="32" xfId="0" applyNumberFormat="1" applyFont="1" applyFill="1" applyBorder="1" applyAlignment="1">
      <alignment horizontal="right" vertical="center" wrapText="1"/>
    </xf>
    <xf numFmtId="0" fontId="23" fillId="0" borderId="33" xfId="0" applyFont="1" applyBorder="1" applyAlignment="1">
      <alignment horizontal="center" vertical="center" wrapText="1"/>
    </xf>
    <xf numFmtId="4" fontId="26" fillId="0" borderId="32" xfId="0" applyNumberFormat="1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8" fillId="0" borderId="32" xfId="0" applyFont="1" applyBorder="1"/>
    <xf numFmtId="4" fontId="28" fillId="0" borderId="32" xfId="0" applyNumberFormat="1" applyFont="1" applyBorder="1" applyAlignment="1">
      <alignment horizontal="center"/>
    </xf>
    <xf numFmtId="0" fontId="28" fillId="0" borderId="32" xfId="0" applyFont="1" applyBorder="1" applyAlignment="1">
      <alignment vertical="center"/>
    </xf>
    <xf numFmtId="0" fontId="28" fillId="0" borderId="32" xfId="0" applyFont="1" applyBorder="1" applyAlignment="1">
      <alignment vertical="center" wrapText="1"/>
    </xf>
    <xf numFmtId="0" fontId="28" fillId="0" borderId="32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4" fillId="11" borderId="34" xfId="0" applyFont="1" applyFill="1" applyBorder="1" applyAlignment="1">
      <alignment horizontal="center" vertical="center" wrapText="1"/>
    </xf>
    <xf numFmtId="0" fontId="24" fillId="11" borderId="35" xfId="0" applyFont="1" applyFill="1" applyBorder="1" applyAlignment="1">
      <alignment horizontal="center" vertical="center" wrapText="1"/>
    </xf>
    <xf numFmtId="0" fontId="24" fillId="11" borderId="31" xfId="0" applyFont="1" applyFill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16" fillId="0" borderId="19" xfId="0" applyFont="1" applyBorder="1" applyAlignment="1">
      <alignment vertical="center" wrapText="1"/>
    </xf>
    <xf numFmtId="0" fontId="3" fillId="0" borderId="20" xfId="0" applyFont="1" applyBorder="1"/>
    <xf numFmtId="0" fontId="3" fillId="0" borderId="21" xfId="0" applyFont="1" applyBorder="1"/>
    <xf numFmtId="0" fontId="16" fillId="4" borderId="19" xfId="0" applyFont="1" applyFill="1" applyBorder="1" applyAlignment="1">
      <alignment vertical="center" wrapText="1"/>
    </xf>
    <xf numFmtId="0" fontId="1" fillId="4" borderId="19" xfId="0" applyFont="1" applyFill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/>
    <xf numFmtId="0" fontId="4" fillId="2" borderId="19" xfId="0" applyFont="1" applyFill="1" applyBorder="1" applyAlignment="1">
      <alignment horizontal="center" vertical="center" wrapText="1"/>
    </xf>
    <xf numFmtId="0" fontId="21" fillId="14" borderId="32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3" fillId="0" borderId="14" xfId="0" applyFont="1" applyBorder="1"/>
    <xf numFmtId="0" fontId="3" fillId="0" borderId="15" xfId="0" applyFont="1" applyBorder="1"/>
    <xf numFmtId="0" fontId="4" fillId="2" borderId="10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2" xfId="0" applyFont="1" applyBorder="1"/>
    <xf numFmtId="0" fontId="4" fillId="5" borderId="10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10" fillId="9" borderId="19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3" fillId="0" borderId="24" xfId="0" applyFont="1" applyBorder="1"/>
    <xf numFmtId="0" fontId="4" fillId="7" borderId="1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/>
    <xf numFmtId="0" fontId="2" fillId="4" borderId="10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16" xfId="0" applyFont="1" applyFill="1" applyBorder="1" applyAlignment="1">
      <alignment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27" xfId="0" applyFont="1" applyBorder="1"/>
    <xf numFmtId="0" fontId="1" fillId="0" borderId="32" xfId="0" applyFont="1" applyBorder="1" applyAlignment="1">
      <alignment vertical="center" wrapText="1"/>
    </xf>
    <xf numFmtId="0" fontId="3" fillId="0" borderId="32" xfId="0" applyFont="1" applyBorder="1"/>
    <xf numFmtId="0" fontId="1" fillId="4" borderId="32" xfId="0" applyFont="1" applyFill="1" applyBorder="1" applyAlignment="1">
      <alignment vertical="center" wrapText="1"/>
    </xf>
    <xf numFmtId="0" fontId="19" fillId="4" borderId="32" xfId="0" applyFont="1" applyFill="1" applyBorder="1" applyAlignment="1">
      <alignment horizontal="left" vertical="center" wrapText="1"/>
    </xf>
    <xf numFmtId="0" fontId="1" fillId="6" borderId="19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7" xfId="0" applyFont="1" applyBorder="1" applyAlignment="1">
      <alignment vertical="center" wrapText="1"/>
    </xf>
    <xf numFmtId="0" fontId="3" fillId="0" borderId="7" xfId="0" applyFont="1" applyBorder="1"/>
    <xf numFmtId="0" fontId="1" fillId="0" borderId="9" xfId="0" applyFont="1" applyBorder="1" applyAlignment="1">
      <alignment vertical="center" wrapText="1"/>
    </xf>
    <xf numFmtId="0" fontId="3" fillId="0" borderId="9" xfId="0" applyFont="1" applyBorder="1"/>
    <xf numFmtId="0" fontId="4" fillId="5" borderId="16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8" fillId="0" borderId="15" xfId="0" applyFont="1" applyBorder="1"/>
    <xf numFmtId="14" fontId="1" fillId="3" borderId="16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21" fillId="0" borderId="40" xfId="0" applyFont="1" applyBorder="1" applyAlignment="1">
      <alignment horizontal="right" vertical="center" wrapText="1"/>
    </xf>
    <xf numFmtId="0" fontId="27" fillId="10" borderId="0" xfId="0" applyFont="1" applyFill="1" applyAlignment="1">
      <alignment horizontal="center" vertical="center" wrapText="1"/>
    </xf>
    <xf numFmtId="0" fontId="26" fillId="0" borderId="32" xfId="0" applyFont="1" applyBorder="1" applyAlignment="1">
      <alignment horizontal="right"/>
    </xf>
    <xf numFmtId="0" fontId="2" fillId="0" borderId="32" xfId="0" applyFont="1" applyBorder="1" applyAlignment="1">
      <alignment horizontal="right" wrapText="1"/>
    </xf>
    <xf numFmtId="0" fontId="0" fillId="0" borderId="32" xfId="0" applyBorder="1"/>
    <xf numFmtId="0" fontId="12" fillId="0" borderId="37" xfId="0" applyFont="1" applyBorder="1" applyAlignment="1">
      <alignment horizontal="center" vertical="center" wrapText="1"/>
    </xf>
    <xf numFmtId="8" fontId="12" fillId="0" borderId="37" xfId="0" applyNumberFormat="1" applyFont="1" applyBorder="1" applyAlignment="1">
      <alignment horizontal="center" vertical="center" wrapText="1"/>
    </xf>
    <xf numFmtId="0" fontId="12" fillId="4" borderId="37" xfId="0" applyFont="1" applyFill="1" applyBorder="1" applyAlignment="1">
      <alignment horizontal="center" vertical="center" wrapText="1"/>
    </xf>
    <xf numFmtId="8" fontId="12" fillId="4" borderId="37" xfId="0" applyNumberFormat="1" applyFont="1" applyFill="1" applyBorder="1" applyAlignment="1">
      <alignment horizontal="center" vertical="center" wrapText="1"/>
    </xf>
    <xf numFmtId="0" fontId="12" fillId="0" borderId="38" xfId="0" applyFont="1" applyBorder="1" applyAlignment="1">
      <alignment vertical="center" wrapText="1"/>
    </xf>
    <xf numFmtId="0" fontId="29" fillId="0" borderId="39" xfId="0" applyFont="1" applyBorder="1" applyAlignment="1">
      <alignment horizontal="center" vertical="center" wrapText="1"/>
    </xf>
    <xf numFmtId="8" fontId="10" fillId="0" borderId="3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customschemas.google.com/relationships/workbookmetadata" Target="metadata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900710.CB421920\Downloads\Preg&#227;o%2090205-2024\03%20-%20Anexo%2003.1.2.3%20-%20Modelo_Planilha%20Resumo_Custos%20e%20Forma&#231;&#227;o%20de%20pre&#231;os_rev01.xlsx" TargetMode="External"/><Relationship Id="rId1" Type="http://schemas.openxmlformats.org/officeDocument/2006/relationships/externalLinkPath" Target="/Users/900710.CB421920/Downloads/Preg&#227;o%2090205-2024/03%20-%20Anexo%2003.1.2.3%20-%20Modelo_Planilha%20Resumo_Custos%20e%20Forma&#231;&#227;o%20de%20pre&#231;os_rev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exo 3 Planilha Resumo"/>
      <sheetName val="Anexo 3.1 - Vigilante NOTURNO"/>
      <sheetName val="Anexo 3.2 - Vigilante Diária"/>
      <sheetName val="Anexo 3.3 - Uniformes"/>
    </sheetNames>
    <sheetDataSet>
      <sheetData sheetId="0" refreshError="1"/>
      <sheetData sheetId="1">
        <row r="143">
          <cell r="F143">
            <v>2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47C6E-52A1-4EE2-AC07-D26752DFC1E5}">
  <dimension ref="A1:K7"/>
  <sheetViews>
    <sheetView tabSelected="1" topLeftCell="C1" workbookViewId="0">
      <selection activeCell="I14" sqref="I14"/>
    </sheetView>
  </sheetViews>
  <sheetFormatPr defaultRowHeight="12.75" x14ac:dyDescent="0.2"/>
  <cols>
    <col min="3" max="3" width="53.140625" customWidth="1"/>
    <col min="6" max="6" width="28.42578125" customWidth="1"/>
    <col min="7" max="7" width="12" bestFit="1" customWidth="1"/>
    <col min="8" max="8" width="15.140625" bestFit="1" customWidth="1"/>
    <col min="9" max="9" width="16.42578125" bestFit="1" customWidth="1"/>
    <col min="10" max="10" width="18.42578125" bestFit="1" customWidth="1"/>
  </cols>
  <sheetData>
    <row r="1" spans="1:11" ht="51.75" customHeight="1" thickBot="1" x14ac:dyDescent="0.25">
      <c r="A1" s="116" t="s">
        <v>156</v>
      </c>
      <c r="B1" s="117"/>
      <c r="C1" s="117"/>
      <c r="D1" s="117"/>
      <c r="E1" s="117"/>
      <c r="F1" s="117"/>
      <c r="G1" s="117"/>
      <c r="H1" s="117"/>
      <c r="I1" s="117"/>
      <c r="J1" s="118"/>
    </row>
    <row r="2" spans="1:11" ht="39" thickBot="1" x14ac:dyDescent="0.25">
      <c r="A2" s="88" t="s">
        <v>157</v>
      </c>
      <c r="B2" s="89" t="s">
        <v>114</v>
      </c>
      <c r="C2" s="89" t="s">
        <v>158</v>
      </c>
      <c r="D2" s="89" t="s">
        <v>159</v>
      </c>
      <c r="E2" s="89" t="s">
        <v>160</v>
      </c>
      <c r="F2" s="89" t="s">
        <v>161</v>
      </c>
      <c r="G2" s="89" t="s">
        <v>162</v>
      </c>
      <c r="H2" s="89" t="s">
        <v>163</v>
      </c>
      <c r="I2" s="89" t="s">
        <v>164</v>
      </c>
      <c r="J2" s="89" t="s">
        <v>165</v>
      </c>
    </row>
    <row r="3" spans="1:11" ht="26.25" thickBot="1" x14ac:dyDescent="0.25">
      <c r="A3" s="119">
        <v>1</v>
      </c>
      <c r="B3" s="90">
        <v>1</v>
      </c>
      <c r="C3" s="90" t="s">
        <v>166</v>
      </c>
      <c r="D3" s="190">
        <v>23647</v>
      </c>
      <c r="E3" s="190" t="s">
        <v>167</v>
      </c>
      <c r="F3" s="190">
        <f>'[1]Anexo 3.1 - Vigilante NOTURNO'!F143</f>
        <v>2</v>
      </c>
      <c r="G3" s="191"/>
      <c r="H3" s="191"/>
      <c r="I3" s="191"/>
      <c r="J3" s="191"/>
      <c r="K3" s="79"/>
    </row>
    <row r="4" spans="1:11" ht="26.25" thickBot="1" x14ac:dyDescent="0.25">
      <c r="A4" s="120"/>
      <c r="B4" s="91">
        <v>2</v>
      </c>
      <c r="C4" s="91" t="s">
        <v>168</v>
      </c>
      <c r="D4" s="192">
        <v>23647</v>
      </c>
      <c r="E4" s="192" t="s">
        <v>169</v>
      </c>
      <c r="F4" s="192">
        <v>7</v>
      </c>
      <c r="G4" s="193"/>
      <c r="H4" s="193"/>
      <c r="I4" s="193"/>
      <c r="J4" s="193"/>
      <c r="K4" s="79"/>
    </row>
    <row r="5" spans="1:11" ht="115.5" thickBot="1" x14ac:dyDescent="0.25">
      <c r="A5" s="120"/>
      <c r="B5" s="90">
        <v>3</v>
      </c>
      <c r="C5" s="90" t="s">
        <v>170</v>
      </c>
      <c r="D5" s="190">
        <v>21660</v>
      </c>
      <c r="E5" s="190" t="s">
        <v>171</v>
      </c>
      <c r="F5" s="190">
        <v>72</v>
      </c>
      <c r="G5" s="191"/>
      <c r="H5" s="191"/>
      <c r="I5" s="191"/>
      <c r="J5" s="191"/>
      <c r="K5" s="79"/>
    </row>
    <row r="6" spans="1:11" ht="13.5" thickBot="1" x14ac:dyDescent="0.25">
      <c r="A6" s="121"/>
      <c r="B6" s="91">
        <v>4</v>
      </c>
      <c r="C6" s="91" t="s">
        <v>172</v>
      </c>
      <c r="D6" s="192" t="s">
        <v>173</v>
      </c>
      <c r="E6" s="192" t="s">
        <v>122</v>
      </c>
      <c r="F6" s="192">
        <v>1</v>
      </c>
      <c r="G6" s="193"/>
      <c r="H6" s="193"/>
      <c r="I6" s="193"/>
      <c r="J6" s="193"/>
      <c r="K6" s="79"/>
    </row>
    <row r="7" spans="1:11" ht="21" thickBot="1" x14ac:dyDescent="0.25">
      <c r="A7" s="92"/>
      <c r="B7" s="92"/>
      <c r="C7" s="92"/>
      <c r="D7" s="194"/>
      <c r="E7" s="194"/>
      <c r="F7" s="194"/>
      <c r="G7" s="195" t="s">
        <v>174</v>
      </c>
      <c r="H7" s="196">
        <f t="shared" ref="H7:J7" si="0">SUM(H3:H6)</f>
        <v>0</v>
      </c>
      <c r="I7" s="196">
        <f t="shared" si="0"/>
        <v>0</v>
      </c>
      <c r="J7" s="196">
        <f t="shared" si="0"/>
        <v>0</v>
      </c>
    </row>
  </sheetData>
  <mergeCells count="2">
    <mergeCell ref="A1:J1"/>
    <mergeCell ref="A3:A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2"/>
  <sheetViews>
    <sheetView topLeftCell="A127" zoomScale="80" zoomScaleNormal="80" workbookViewId="0">
      <selection activeCell="I41" sqref="I41"/>
    </sheetView>
  </sheetViews>
  <sheetFormatPr defaultColWidth="12.5703125" defaultRowHeight="15" customHeight="1" x14ac:dyDescent="0.2"/>
  <cols>
    <col min="1" max="1" width="2.85546875" customWidth="1"/>
    <col min="2" max="6" width="12.5703125" customWidth="1"/>
    <col min="7" max="7" width="15.140625" bestFit="1" customWidth="1"/>
    <col min="9" max="9" width="10.5703125" customWidth="1"/>
    <col min="10" max="10" width="14.7109375" customWidth="1"/>
    <col min="11" max="11" width="3" customWidth="1"/>
    <col min="12" max="12" width="69.42578125" bestFit="1" customWidth="1"/>
  </cols>
  <sheetData>
    <row r="1" spans="1:26" ht="15.75" customHeight="1" x14ac:dyDescent="0.2">
      <c r="A1" s="1"/>
      <c r="B1" s="168" t="s">
        <v>123</v>
      </c>
      <c r="C1" s="152"/>
      <c r="D1" s="152"/>
      <c r="E1" s="152"/>
      <c r="F1" s="152"/>
      <c r="G1" s="152"/>
      <c r="H1" s="152"/>
      <c r="I1" s="152"/>
      <c r="J1" s="15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2">
      <c r="A2" s="4"/>
      <c r="B2" s="169" t="s">
        <v>124</v>
      </c>
      <c r="C2" s="129"/>
      <c r="D2" s="129"/>
      <c r="E2" s="129"/>
      <c r="F2" s="129"/>
      <c r="G2" s="129"/>
      <c r="H2" s="129"/>
      <c r="I2" s="129"/>
      <c r="J2" s="129"/>
      <c r="K2" s="5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customHeight="1" x14ac:dyDescent="0.2">
      <c r="A3" s="4"/>
      <c r="B3" s="170" t="s">
        <v>0</v>
      </c>
      <c r="C3" s="129"/>
      <c r="D3" s="129"/>
      <c r="E3" s="129"/>
      <c r="F3" s="129"/>
      <c r="G3" s="129"/>
      <c r="H3" s="129"/>
      <c r="I3" s="129"/>
      <c r="J3" s="129"/>
      <c r="K3" s="5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 x14ac:dyDescent="0.2">
      <c r="A4" s="4"/>
      <c r="B4" s="171" t="s">
        <v>136</v>
      </c>
      <c r="C4" s="172"/>
      <c r="D4" s="172"/>
      <c r="E4" s="172"/>
      <c r="F4" s="172"/>
      <c r="G4" s="172"/>
      <c r="H4" s="172"/>
      <c r="I4" s="172"/>
      <c r="J4" s="172"/>
      <c r="K4" s="5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75" customHeight="1" x14ac:dyDescent="0.2">
      <c r="A5" s="4"/>
      <c r="B5" s="170" t="s">
        <v>1</v>
      </c>
      <c r="C5" s="129"/>
      <c r="D5" s="129"/>
      <c r="E5" s="129"/>
      <c r="F5" s="129"/>
      <c r="G5" s="129"/>
      <c r="H5" s="129"/>
      <c r="I5" s="129"/>
      <c r="J5" s="129"/>
      <c r="K5" s="5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75" customHeight="1" x14ac:dyDescent="0.2">
      <c r="A6" s="4"/>
      <c r="B6" s="128"/>
      <c r="C6" s="129"/>
      <c r="D6" s="129"/>
      <c r="E6" s="129"/>
      <c r="F6" s="129"/>
      <c r="G6" s="129"/>
      <c r="H6" s="129"/>
      <c r="I6" s="129"/>
      <c r="J6" s="129"/>
      <c r="K6" s="5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 x14ac:dyDescent="0.2">
      <c r="A7" s="6"/>
      <c r="B7" s="173" t="s">
        <v>134</v>
      </c>
      <c r="C7" s="174"/>
      <c r="D7" s="174"/>
      <c r="E7" s="174"/>
      <c r="F7" s="174"/>
      <c r="G7" s="174"/>
      <c r="H7" s="174"/>
      <c r="I7" s="174"/>
      <c r="J7" s="174"/>
      <c r="K7" s="8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 x14ac:dyDescent="0.2">
      <c r="A8" s="1"/>
      <c r="B8" s="175"/>
      <c r="C8" s="176"/>
      <c r="D8" s="176"/>
      <c r="E8" s="176"/>
      <c r="F8" s="176"/>
      <c r="G8" s="176"/>
      <c r="H8" s="176"/>
      <c r="I8" s="176"/>
      <c r="J8" s="176"/>
      <c r="K8" s="2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 x14ac:dyDescent="0.2">
      <c r="A9" s="4"/>
      <c r="B9" s="135" t="s">
        <v>2</v>
      </c>
      <c r="C9" s="136"/>
      <c r="D9" s="136"/>
      <c r="E9" s="136"/>
      <c r="F9" s="136"/>
      <c r="G9" s="136"/>
      <c r="H9" s="136"/>
      <c r="I9" s="136"/>
      <c r="J9" s="137"/>
      <c r="K9" s="5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 x14ac:dyDescent="0.2">
      <c r="A10" s="4"/>
      <c r="B10" s="9" t="s">
        <v>3</v>
      </c>
      <c r="C10" s="132" t="s">
        <v>4</v>
      </c>
      <c r="D10" s="133"/>
      <c r="E10" s="133"/>
      <c r="F10" s="133"/>
      <c r="G10" s="133"/>
      <c r="H10" s="134"/>
      <c r="I10" s="181"/>
      <c r="J10" s="182"/>
      <c r="K10" s="5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75" customHeight="1" x14ac:dyDescent="0.2">
      <c r="A11" s="4"/>
      <c r="B11" s="11" t="s">
        <v>5</v>
      </c>
      <c r="C11" s="139" t="s">
        <v>6</v>
      </c>
      <c r="D11" s="136"/>
      <c r="E11" s="136"/>
      <c r="F11" s="136"/>
      <c r="G11" s="136"/>
      <c r="H11" s="137"/>
      <c r="I11" s="183" t="s">
        <v>7</v>
      </c>
      <c r="J11" s="137"/>
      <c r="K11" s="5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35.25" customHeight="1" x14ac:dyDescent="0.2">
      <c r="A12" s="4"/>
      <c r="B12" s="9" t="s">
        <v>8</v>
      </c>
      <c r="C12" s="132" t="s">
        <v>9</v>
      </c>
      <c r="D12" s="133"/>
      <c r="E12" s="133"/>
      <c r="F12" s="133"/>
      <c r="G12" s="133"/>
      <c r="H12" s="134"/>
      <c r="I12" s="184"/>
      <c r="J12" s="137"/>
      <c r="K12" s="5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 x14ac:dyDescent="0.2">
      <c r="A13" s="4"/>
      <c r="B13" s="11" t="s">
        <v>10</v>
      </c>
      <c r="C13" s="139" t="s">
        <v>11</v>
      </c>
      <c r="D13" s="136"/>
      <c r="E13" s="136"/>
      <c r="F13" s="136"/>
      <c r="G13" s="136"/>
      <c r="H13" s="137"/>
      <c r="I13" s="183">
        <v>60</v>
      </c>
      <c r="J13" s="137"/>
      <c r="K13" s="5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">
      <c r="A14" s="4"/>
      <c r="B14" s="10"/>
      <c r="C14" s="10"/>
      <c r="D14" s="10"/>
      <c r="E14" s="10"/>
      <c r="F14" s="10"/>
      <c r="G14" s="10"/>
      <c r="H14" s="10"/>
      <c r="I14" s="10"/>
      <c r="J14" s="10"/>
      <c r="K14" s="5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 x14ac:dyDescent="0.2">
      <c r="A15" s="4"/>
      <c r="B15" s="135" t="s">
        <v>12</v>
      </c>
      <c r="C15" s="136"/>
      <c r="D15" s="136"/>
      <c r="E15" s="136"/>
      <c r="F15" s="136"/>
      <c r="G15" s="136"/>
      <c r="H15" s="136"/>
      <c r="I15" s="136"/>
      <c r="J15" s="137"/>
      <c r="K15" s="5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33.75" customHeight="1" x14ac:dyDescent="0.2">
      <c r="A16" s="4"/>
      <c r="B16" s="138" t="s">
        <v>13</v>
      </c>
      <c r="C16" s="137"/>
      <c r="D16" s="177" t="s">
        <v>14</v>
      </c>
      <c r="E16" s="137"/>
      <c r="F16" s="177" t="s">
        <v>15</v>
      </c>
      <c r="G16" s="136"/>
      <c r="H16" s="136"/>
      <c r="I16" s="136"/>
      <c r="J16" s="137"/>
      <c r="K16" s="5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 x14ac:dyDescent="0.2">
      <c r="A17" s="4"/>
      <c r="B17" s="178" t="s">
        <v>125</v>
      </c>
      <c r="C17" s="134"/>
      <c r="D17" s="179" t="s">
        <v>135</v>
      </c>
      <c r="E17" s="180"/>
      <c r="F17" s="184">
        <v>1</v>
      </c>
      <c r="G17" s="136"/>
      <c r="H17" s="136"/>
      <c r="I17" s="136"/>
      <c r="J17" s="137"/>
      <c r="K17" s="5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 x14ac:dyDescent="0.2">
      <c r="A18" s="4"/>
      <c r="B18" s="10"/>
      <c r="C18" s="10"/>
      <c r="D18" s="10"/>
      <c r="E18" s="10"/>
      <c r="F18" s="10"/>
      <c r="G18" s="10"/>
      <c r="H18" s="10"/>
      <c r="I18" s="10"/>
      <c r="J18" s="10"/>
      <c r="K18" s="5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2">
      <c r="A19" s="4"/>
      <c r="B19" s="130" t="s">
        <v>16</v>
      </c>
      <c r="C19" s="123"/>
      <c r="D19" s="123"/>
      <c r="E19" s="123"/>
      <c r="F19" s="123"/>
      <c r="G19" s="123"/>
      <c r="H19" s="123"/>
      <c r="I19" s="123"/>
      <c r="J19" s="124"/>
      <c r="K19" s="5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">
      <c r="A20" s="4"/>
      <c r="B20" s="14">
        <v>1</v>
      </c>
      <c r="C20" s="146" t="s">
        <v>17</v>
      </c>
      <c r="D20" s="123"/>
      <c r="E20" s="123"/>
      <c r="F20" s="123"/>
      <c r="G20" s="123"/>
      <c r="H20" s="123"/>
      <c r="I20" s="124"/>
      <c r="J20" s="70" t="s">
        <v>125</v>
      </c>
      <c r="K20" s="5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4"/>
      <c r="B21" s="15">
        <v>2</v>
      </c>
      <c r="C21" s="126" t="s">
        <v>18</v>
      </c>
      <c r="D21" s="123"/>
      <c r="E21" s="123"/>
      <c r="F21" s="123"/>
      <c r="G21" s="123"/>
      <c r="H21" s="123"/>
      <c r="I21" s="124"/>
      <c r="J21" s="69" t="s">
        <v>126</v>
      </c>
      <c r="K21" s="5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4"/>
      <c r="B22" s="14">
        <v>3</v>
      </c>
      <c r="C22" s="146" t="s">
        <v>19</v>
      </c>
      <c r="D22" s="123"/>
      <c r="E22" s="123"/>
      <c r="F22" s="123"/>
      <c r="G22" s="123"/>
      <c r="H22" s="123"/>
      <c r="I22" s="124"/>
      <c r="J22" s="16"/>
      <c r="K22" s="5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30" x14ac:dyDescent="0.2">
      <c r="A23" s="4"/>
      <c r="B23" s="15">
        <v>4</v>
      </c>
      <c r="C23" s="126" t="s">
        <v>20</v>
      </c>
      <c r="D23" s="123"/>
      <c r="E23" s="123"/>
      <c r="F23" s="123"/>
      <c r="G23" s="123"/>
      <c r="H23" s="123"/>
      <c r="I23" s="124"/>
      <c r="J23" s="69" t="s">
        <v>127</v>
      </c>
      <c r="K23" s="5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4"/>
      <c r="B24" s="14">
        <v>5</v>
      </c>
      <c r="C24" s="146" t="s">
        <v>21</v>
      </c>
      <c r="D24" s="123"/>
      <c r="E24" s="123"/>
      <c r="F24" s="123"/>
      <c r="G24" s="123"/>
      <c r="H24" s="123"/>
      <c r="I24" s="124"/>
      <c r="J24" s="17"/>
      <c r="K24" s="5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">
      <c r="A25" s="4"/>
      <c r="B25" s="128"/>
      <c r="C25" s="129"/>
      <c r="D25" s="129"/>
      <c r="E25" s="129"/>
      <c r="F25" s="129"/>
      <c r="G25" s="129"/>
      <c r="H25" s="129"/>
      <c r="I25" s="129"/>
      <c r="J25" s="129"/>
      <c r="K25" s="5"/>
      <c r="L25" s="3"/>
      <c r="M25" s="18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">
      <c r="A26" s="1"/>
      <c r="B26" s="151"/>
      <c r="C26" s="152"/>
      <c r="D26" s="152"/>
      <c r="E26" s="152"/>
      <c r="F26" s="152"/>
      <c r="G26" s="152"/>
      <c r="H26" s="152"/>
      <c r="I26" s="152"/>
      <c r="J26" s="152"/>
      <c r="K26" s="2"/>
      <c r="L26" s="3"/>
      <c r="M26" s="1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">
      <c r="A27" s="4"/>
      <c r="B27" s="130" t="s">
        <v>22</v>
      </c>
      <c r="C27" s="123"/>
      <c r="D27" s="123"/>
      <c r="E27" s="123"/>
      <c r="F27" s="123"/>
      <c r="G27" s="123"/>
      <c r="H27" s="123"/>
      <c r="I27" s="123"/>
      <c r="J27" s="124"/>
      <c r="K27" s="5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">
      <c r="A28" s="4"/>
      <c r="B28" s="20">
        <v>1</v>
      </c>
      <c r="C28" s="145" t="s">
        <v>23</v>
      </c>
      <c r="D28" s="123"/>
      <c r="E28" s="123"/>
      <c r="F28" s="123"/>
      <c r="G28" s="123"/>
      <c r="H28" s="124"/>
      <c r="I28" s="20" t="s">
        <v>24</v>
      </c>
      <c r="J28" s="20" t="s">
        <v>25</v>
      </c>
      <c r="K28" s="5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">
      <c r="A29" s="4"/>
      <c r="B29" s="14" t="s">
        <v>3</v>
      </c>
      <c r="C29" s="146" t="s">
        <v>26</v>
      </c>
      <c r="D29" s="123"/>
      <c r="E29" s="123"/>
      <c r="F29" s="123"/>
      <c r="G29" s="123"/>
      <c r="H29" s="124"/>
      <c r="I29" s="21">
        <v>1</v>
      </c>
      <c r="J29" s="22">
        <f t="shared" ref="J29:J31" si="0">TRUNC((I29*$J$22),2)</f>
        <v>0</v>
      </c>
      <c r="K29" s="5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">
      <c r="A30" s="4"/>
      <c r="B30" s="23" t="s">
        <v>5</v>
      </c>
      <c r="C30" s="167" t="s">
        <v>27</v>
      </c>
      <c r="D30" s="123"/>
      <c r="E30" s="123"/>
      <c r="F30" s="123"/>
      <c r="G30" s="123"/>
      <c r="H30" s="124"/>
      <c r="I30" s="24">
        <v>0.3</v>
      </c>
      <c r="J30" s="25">
        <f t="shared" si="0"/>
        <v>0</v>
      </c>
      <c r="K30" s="5"/>
      <c r="L30" s="3"/>
      <c r="M30" s="18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4"/>
      <c r="B31" s="14" t="s">
        <v>8</v>
      </c>
      <c r="C31" s="146" t="s">
        <v>28</v>
      </c>
      <c r="D31" s="123"/>
      <c r="E31" s="123"/>
      <c r="F31" s="123"/>
      <c r="G31" s="123"/>
      <c r="H31" s="124"/>
      <c r="I31" s="24"/>
      <c r="J31" s="22">
        <f t="shared" si="0"/>
        <v>0</v>
      </c>
      <c r="K31" s="5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">
      <c r="A32" s="4"/>
      <c r="B32" s="23" t="s">
        <v>10</v>
      </c>
      <c r="C32" s="167" t="s">
        <v>29</v>
      </c>
      <c r="D32" s="123"/>
      <c r="E32" s="123"/>
      <c r="F32" s="123"/>
      <c r="G32" s="123"/>
      <c r="H32" s="124"/>
      <c r="I32" s="24"/>
      <c r="J32" s="71">
        <f>(J29+J30)/220*15.22*7*20%</f>
        <v>0</v>
      </c>
      <c r="K32" s="5"/>
      <c r="L32" s="72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4"/>
      <c r="B33" s="14" t="s">
        <v>30</v>
      </c>
      <c r="C33" s="146" t="s">
        <v>31</v>
      </c>
      <c r="D33" s="123"/>
      <c r="E33" s="123"/>
      <c r="F33" s="123"/>
      <c r="G33" s="123"/>
      <c r="H33" s="124"/>
      <c r="I33" s="24"/>
      <c r="J33" s="22">
        <f>(J29+J30+J32)/220*15.22</f>
        <v>0</v>
      </c>
      <c r="K33" s="5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4"/>
      <c r="B34" s="23" t="s">
        <v>32</v>
      </c>
      <c r="C34" s="167" t="s">
        <v>182</v>
      </c>
      <c r="D34" s="123"/>
      <c r="E34" s="123"/>
      <c r="F34" s="123"/>
      <c r="G34" s="123"/>
      <c r="H34" s="124"/>
      <c r="I34" s="24"/>
      <c r="J34" s="97">
        <f>(J29+J30)/220*(1.6*15.22)</f>
        <v>0</v>
      </c>
      <c r="K34" s="5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">
      <c r="A35" s="4"/>
      <c r="B35" s="127" t="s">
        <v>34</v>
      </c>
      <c r="C35" s="123"/>
      <c r="D35" s="123"/>
      <c r="E35" s="123"/>
      <c r="F35" s="123"/>
      <c r="G35" s="123"/>
      <c r="H35" s="123"/>
      <c r="I35" s="124"/>
      <c r="J35" s="26">
        <f>SUM(J29:J34)</f>
        <v>0</v>
      </c>
      <c r="K35" s="5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">
      <c r="A36" s="4"/>
      <c r="B36" s="13"/>
      <c r="C36" s="13"/>
      <c r="D36" s="13"/>
      <c r="E36" s="13"/>
      <c r="F36" s="13"/>
      <c r="G36" s="13"/>
      <c r="H36" s="13"/>
      <c r="I36" s="13"/>
      <c r="J36" s="27"/>
      <c r="K36" s="5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4"/>
      <c r="B37" s="135" t="s">
        <v>35</v>
      </c>
      <c r="C37" s="136"/>
      <c r="D37" s="136"/>
      <c r="E37" s="136"/>
      <c r="F37" s="136"/>
      <c r="G37" s="136"/>
      <c r="H37" s="136"/>
      <c r="I37" s="136"/>
      <c r="J37" s="137"/>
      <c r="K37" s="5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4"/>
      <c r="B38" s="160" t="s">
        <v>36</v>
      </c>
      <c r="C38" s="161"/>
      <c r="D38" s="161"/>
      <c r="E38" s="161"/>
      <c r="F38" s="161"/>
      <c r="G38" s="161"/>
      <c r="H38" s="162"/>
      <c r="I38" s="98" t="s">
        <v>24</v>
      </c>
      <c r="J38" s="98" t="s">
        <v>25</v>
      </c>
      <c r="K38" s="5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31.5" customHeight="1" x14ac:dyDescent="0.2">
      <c r="A39" s="4"/>
      <c r="B39" s="80" t="s">
        <v>3</v>
      </c>
      <c r="C39" s="163" t="s">
        <v>37</v>
      </c>
      <c r="D39" s="164"/>
      <c r="E39" s="164"/>
      <c r="F39" s="164"/>
      <c r="G39" s="164"/>
      <c r="H39" s="164"/>
      <c r="I39" s="99">
        <v>8.3333000000000004E-2</v>
      </c>
      <c r="J39" s="100">
        <f t="shared" ref="J39:J40" si="1">TRUNC($J$35*I39,2)</f>
        <v>0</v>
      </c>
      <c r="K39" s="5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9.25" customHeight="1" x14ac:dyDescent="0.2">
      <c r="A40" s="4"/>
      <c r="B40" s="101" t="s">
        <v>5</v>
      </c>
      <c r="C40" s="165" t="s">
        <v>38</v>
      </c>
      <c r="D40" s="164"/>
      <c r="E40" s="164"/>
      <c r="F40" s="164"/>
      <c r="G40" s="164"/>
      <c r="H40" s="164"/>
      <c r="I40" s="102">
        <f>I39+I39/3</f>
        <v>0.11111066666666668</v>
      </c>
      <c r="J40" s="103">
        <f t="shared" si="1"/>
        <v>0</v>
      </c>
      <c r="K40" s="5"/>
      <c r="L40" s="32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29.25" customHeight="1" x14ac:dyDescent="0.2">
      <c r="A41" s="4"/>
      <c r="B41" s="104" t="s">
        <v>8</v>
      </c>
      <c r="C41" s="166" t="s">
        <v>184</v>
      </c>
      <c r="D41" s="166"/>
      <c r="E41" s="166"/>
      <c r="F41" s="166"/>
      <c r="G41" s="166"/>
      <c r="H41" s="166"/>
      <c r="I41" s="105">
        <f>(I39+I40)*I53</f>
        <v>6.5721959333333344E-2</v>
      </c>
      <c r="J41" s="106">
        <f>I41*J35</f>
        <v>0</v>
      </c>
      <c r="K41" s="5"/>
      <c r="L41" s="32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4"/>
      <c r="B42" s="155" t="s">
        <v>39</v>
      </c>
      <c r="C42" s="133"/>
      <c r="D42" s="133"/>
      <c r="E42" s="133"/>
      <c r="F42" s="133"/>
      <c r="G42" s="133"/>
      <c r="H42" s="134"/>
      <c r="I42" s="33">
        <f t="shared" ref="I42:J42" si="2">SUM(I39:I40)</f>
        <v>0.19444366666666668</v>
      </c>
      <c r="J42" s="34">
        <f t="shared" si="2"/>
        <v>0</v>
      </c>
      <c r="K42" s="5"/>
      <c r="L42" s="32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4"/>
      <c r="B43" s="132"/>
      <c r="C43" s="133"/>
      <c r="D43" s="133"/>
      <c r="E43" s="133"/>
      <c r="F43" s="133"/>
      <c r="G43" s="133"/>
      <c r="H43" s="133"/>
      <c r="I43" s="133"/>
      <c r="J43" s="149"/>
      <c r="K43" s="5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4"/>
      <c r="B44" s="156" t="s">
        <v>40</v>
      </c>
      <c r="C44" s="136"/>
      <c r="D44" s="136"/>
      <c r="E44" s="136"/>
      <c r="F44" s="136"/>
      <c r="G44" s="136"/>
      <c r="H44" s="137"/>
      <c r="I44" s="35" t="s">
        <v>24</v>
      </c>
      <c r="J44" s="35" t="s">
        <v>25</v>
      </c>
      <c r="K44" s="5"/>
      <c r="L44" s="72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4"/>
      <c r="B45" s="9" t="s">
        <v>3</v>
      </c>
      <c r="C45" s="154" t="s">
        <v>133</v>
      </c>
      <c r="D45" s="133"/>
      <c r="E45" s="133"/>
      <c r="F45" s="133"/>
      <c r="G45" s="133"/>
      <c r="H45" s="134"/>
      <c r="I45" s="36">
        <v>0.2</v>
      </c>
      <c r="J45" s="74">
        <f>TRUNC(($J$35+$J$42)*$I$45,2)</f>
        <v>0</v>
      </c>
      <c r="K45" s="5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4"/>
      <c r="B46" s="11" t="s">
        <v>5</v>
      </c>
      <c r="C46" s="139" t="s">
        <v>41</v>
      </c>
      <c r="D46" s="136"/>
      <c r="E46" s="136"/>
      <c r="F46" s="136"/>
      <c r="G46" s="136"/>
      <c r="H46" s="137"/>
      <c r="I46" s="36">
        <v>2.5000000000000001E-2</v>
      </c>
      <c r="J46" s="31">
        <f>TRUNC(($J$35+$J$42)*$I$46,2)</f>
        <v>0</v>
      </c>
      <c r="K46" s="5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">
      <c r="A47" s="4"/>
      <c r="B47" s="9" t="s">
        <v>8</v>
      </c>
      <c r="C47" s="154" t="s">
        <v>128</v>
      </c>
      <c r="D47" s="133"/>
      <c r="E47" s="133"/>
      <c r="F47" s="133"/>
      <c r="G47" s="133"/>
      <c r="H47" s="134"/>
      <c r="I47" s="36"/>
      <c r="J47" s="30">
        <f>TRUNC(($J$35+$J$42)*$I$47,2)</f>
        <v>0</v>
      </c>
      <c r="K47" s="5"/>
      <c r="L47" s="72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">
      <c r="A48" s="4"/>
      <c r="B48" s="11" t="s">
        <v>10</v>
      </c>
      <c r="C48" s="139" t="s">
        <v>42</v>
      </c>
      <c r="D48" s="136"/>
      <c r="E48" s="136"/>
      <c r="F48" s="136"/>
      <c r="G48" s="136"/>
      <c r="H48" s="137"/>
      <c r="I48" s="36">
        <v>1.4999999999999999E-2</v>
      </c>
      <c r="J48" s="31">
        <f>TRUNC(($J$35+$J$42)*$I$48,2)</f>
        <v>0</v>
      </c>
      <c r="K48" s="5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4"/>
      <c r="B49" s="9" t="s">
        <v>30</v>
      </c>
      <c r="C49" s="132" t="s">
        <v>43</v>
      </c>
      <c r="D49" s="133"/>
      <c r="E49" s="133"/>
      <c r="F49" s="133"/>
      <c r="G49" s="133"/>
      <c r="H49" s="134"/>
      <c r="I49" s="36">
        <v>0.01</v>
      </c>
      <c r="J49" s="30">
        <f>TRUNC(($J$35+$J$42)*$I$49,2)</f>
        <v>0</v>
      </c>
      <c r="K49" s="5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4"/>
      <c r="B50" s="11" t="s">
        <v>32</v>
      </c>
      <c r="C50" s="139" t="s">
        <v>44</v>
      </c>
      <c r="D50" s="136"/>
      <c r="E50" s="136"/>
      <c r="F50" s="136"/>
      <c r="G50" s="136"/>
      <c r="H50" s="137"/>
      <c r="I50" s="36">
        <v>6.0000000000000001E-3</v>
      </c>
      <c r="J50" s="31">
        <f>TRUNC(($J$35+$J$42)*$I$50,2)</f>
        <v>0</v>
      </c>
      <c r="K50" s="5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4"/>
      <c r="B51" s="9" t="s">
        <v>45</v>
      </c>
      <c r="C51" s="132" t="s">
        <v>46</v>
      </c>
      <c r="D51" s="133"/>
      <c r="E51" s="133"/>
      <c r="F51" s="133"/>
      <c r="G51" s="133"/>
      <c r="H51" s="134"/>
      <c r="I51" s="36">
        <v>2E-3</v>
      </c>
      <c r="J51" s="30">
        <f>TRUNC(($J$35+$J$42)*$I$51,2)</f>
        <v>0</v>
      </c>
      <c r="K51" s="5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4"/>
      <c r="B52" s="11" t="s">
        <v>47</v>
      </c>
      <c r="C52" s="139" t="s">
        <v>48</v>
      </c>
      <c r="D52" s="136"/>
      <c r="E52" s="136"/>
      <c r="F52" s="136"/>
      <c r="G52" s="136"/>
      <c r="H52" s="137"/>
      <c r="I52" s="36">
        <v>0.08</v>
      </c>
      <c r="J52" s="31">
        <f>TRUNC(($J$35+$J$42)*$I$52,2)</f>
        <v>0</v>
      </c>
      <c r="K52" s="5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4"/>
      <c r="B53" s="155" t="s">
        <v>49</v>
      </c>
      <c r="C53" s="133"/>
      <c r="D53" s="133"/>
      <c r="E53" s="133"/>
      <c r="F53" s="133"/>
      <c r="G53" s="133"/>
      <c r="H53" s="134"/>
      <c r="I53" s="37">
        <f t="shared" ref="I53:J53" si="3">SUM(I45:I52)</f>
        <v>0.33800000000000002</v>
      </c>
      <c r="J53" s="34">
        <f t="shared" si="3"/>
        <v>0</v>
      </c>
      <c r="K53" s="5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4"/>
      <c r="B54" s="132"/>
      <c r="C54" s="133"/>
      <c r="D54" s="133"/>
      <c r="E54" s="133"/>
      <c r="F54" s="133"/>
      <c r="G54" s="133"/>
      <c r="H54" s="133"/>
      <c r="I54" s="133"/>
      <c r="J54" s="134"/>
      <c r="K54" s="5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4"/>
      <c r="B55" s="156" t="s">
        <v>50</v>
      </c>
      <c r="C55" s="136"/>
      <c r="D55" s="136"/>
      <c r="E55" s="136"/>
      <c r="F55" s="136"/>
      <c r="G55" s="136"/>
      <c r="H55" s="136"/>
      <c r="I55" s="137"/>
      <c r="J55" s="35" t="s">
        <v>25</v>
      </c>
      <c r="K55" s="5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4"/>
      <c r="B56" s="12" t="s">
        <v>3</v>
      </c>
      <c r="C56" s="157" t="s">
        <v>130</v>
      </c>
      <c r="D56" s="123"/>
      <c r="E56" s="123"/>
      <c r="F56" s="123"/>
      <c r="G56" s="123"/>
      <c r="H56" s="124"/>
      <c r="I56" s="38"/>
      <c r="J56" s="39">
        <f>(I56*2*15)-(J29*0.06)</f>
        <v>0</v>
      </c>
      <c r="K56" s="5"/>
      <c r="L56" s="32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6.75" customHeight="1" x14ac:dyDescent="0.2">
      <c r="A57" s="4"/>
      <c r="B57" s="40" t="s">
        <v>5</v>
      </c>
      <c r="C57" s="158" t="s">
        <v>129</v>
      </c>
      <c r="D57" s="123"/>
      <c r="E57" s="123"/>
      <c r="F57" s="123"/>
      <c r="G57" s="123"/>
      <c r="H57" s="124"/>
      <c r="I57" s="41"/>
      <c r="J57" s="39">
        <f>I57*15</f>
        <v>0</v>
      </c>
      <c r="K57" s="5"/>
      <c r="L57" s="72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4"/>
      <c r="B58" s="9" t="s">
        <v>8</v>
      </c>
      <c r="C58" s="132" t="s">
        <v>51</v>
      </c>
      <c r="D58" s="133"/>
      <c r="E58" s="133"/>
      <c r="F58" s="133"/>
      <c r="G58" s="133"/>
      <c r="H58" s="133"/>
      <c r="I58" s="134"/>
      <c r="J58" s="42">
        <v>0</v>
      </c>
      <c r="K58" s="5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4"/>
      <c r="B59" s="11" t="s">
        <v>10</v>
      </c>
      <c r="C59" s="159" t="s">
        <v>132</v>
      </c>
      <c r="D59" s="136"/>
      <c r="E59" s="136"/>
      <c r="F59" s="136"/>
      <c r="G59" s="136"/>
      <c r="H59" s="136"/>
      <c r="I59" s="137"/>
      <c r="J59" s="42"/>
      <c r="K59" s="5"/>
      <c r="L59" s="72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4"/>
      <c r="B60" s="9" t="s">
        <v>30</v>
      </c>
      <c r="C60" s="132" t="s">
        <v>52</v>
      </c>
      <c r="D60" s="133"/>
      <c r="E60" s="133"/>
      <c r="F60" s="133"/>
      <c r="G60" s="133"/>
      <c r="H60" s="133"/>
      <c r="I60" s="134"/>
      <c r="J60" s="73"/>
      <c r="K60" s="5"/>
      <c r="L60" s="72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4"/>
      <c r="B61" s="11" t="s">
        <v>32</v>
      </c>
      <c r="C61" s="159" t="s">
        <v>131</v>
      </c>
      <c r="D61" s="136"/>
      <c r="E61" s="136"/>
      <c r="F61" s="136"/>
      <c r="G61" s="136"/>
      <c r="H61" s="136"/>
      <c r="I61" s="137"/>
      <c r="J61" s="42">
        <v>0</v>
      </c>
      <c r="K61" s="5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4"/>
      <c r="B62" s="155" t="s">
        <v>53</v>
      </c>
      <c r="C62" s="133"/>
      <c r="D62" s="133"/>
      <c r="E62" s="133"/>
      <c r="F62" s="133"/>
      <c r="G62" s="133"/>
      <c r="H62" s="133"/>
      <c r="I62" s="134"/>
      <c r="J62" s="34">
        <f>SUM(J56:J61)</f>
        <v>0</v>
      </c>
      <c r="K62" s="5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4"/>
      <c r="B63" s="132"/>
      <c r="C63" s="133"/>
      <c r="D63" s="133"/>
      <c r="E63" s="133"/>
      <c r="F63" s="133"/>
      <c r="G63" s="133"/>
      <c r="H63" s="133"/>
      <c r="I63" s="133"/>
      <c r="J63" s="134"/>
      <c r="K63" s="5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4"/>
      <c r="B64" s="145" t="s">
        <v>54</v>
      </c>
      <c r="C64" s="123"/>
      <c r="D64" s="123"/>
      <c r="E64" s="123"/>
      <c r="F64" s="123"/>
      <c r="G64" s="123"/>
      <c r="H64" s="123"/>
      <c r="I64" s="123"/>
      <c r="J64" s="124"/>
      <c r="K64" s="5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4"/>
      <c r="B65" s="150" t="s">
        <v>55</v>
      </c>
      <c r="C65" s="123"/>
      <c r="D65" s="123"/>
      <c r="E65" s="123"/>
      <c r="F65" s="123"/>
      <c r="G65" s="123"/>
      <c r="H65" s="123"/>
      <c r="I65" s="124"/>
      <c r="J65" s="43" t="s">
        <v>25</v>
      </c>
      <c r="K65" s="5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4"/>
      <c r="B66" s="14" t="s">
        <v>56</v>
      </c>
      <c r="C66" s="146" t="s">
        <v>57</v>
      </c>
      <c r="D66" s="123"/>
      <c r="E66" s="123"/>
      <c r="F66" s="123"/>
      <c r="G66" s="123"/>
      <c r="H66" s="123"/>
      <c r="I66" s="124"/>
      <c r="J66" s="22">
        <f>J42</f>
        <v>0</v>
      </c>
      <c r="K66" s="5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4"/>
      <c r="B67" s="15" t="s">
        <v>58</v>
      </c>
      <c r="C67" s="126" t="s">
        <v>59</v>
      </c>
      <c r="D67" s="123"/>
      <c r="E67" s="123"/>
      <c r="F67" s="123"/>
      <c r="G67" s="123"/>
      <c r="H67" s="123"/>
      <c r="I67" s="124"/>
      <c r="J67" s="44">
        <f>J53</f>
        <v>0</v>
      </c>
      <c r="K67" s="5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4"/>
      <c r="B68" s="14" t="s">
        <v>60</v>
      </c>
      <c r="C68" s="146" t="s">
        <v>61</v>
      </c>
      <c r="D68" s="123"/>
      <c r="E68" s="123"/>
      <c r="F68" s="123"/>
      <c r="G68" s="123"/>
      <c r="H68" s="123"/>
      <c r="I68" s="124"/>
      <c r="J68" s="22">
        <f>J62</f>
        <v>0</v>
      </c>
      <c r="K68" s="5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4"/>
      <c r="B69" s="148" t="s">
        <v>62</v>
      </c>
      <c r="C69" s="123"/>
      <c r="D69" s="123"/>
      <c r="E69" s="123"/>
      <c r="F69" s="123"/>
      <c r="G69" s="123"/>
      <c r="H69" s="123"/>
      <c r="I69" s="124"/>
      <c r="J69" s="45">
        <f>SUM(J66:J68)</f>
        <v>0</v>
      </c>
      <c r="K69" s="5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">
      <c r="A70" s="4"/>
      <c r="B70" s="128"/>
      <c r="C70" s="129"/>
      <c r="D70" s="129"/>
      <c r="E70" s="129"/>
      <c r="F70" s="129"/>
      <c r="G70" s="129"/>
      <c r="H70" s="129"/>
      <c r="I70" s="129"/>
      <c r="J70" s="129"/>
      <c r="K70" s="5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1"/>
      <c r="B71" s="19"/>
      <c r="C71" s="19"/>
      <c r="D71" s="19"/>
      <c r="E71" s="19"/>
      <c r="F71" s="19"/>
      <c r="G71" s="19"/>
      <c r="H71" s="19"/>
      <c r="I71" s="19"/>
      <c r="J71" s="19"/>
      <c r="K71" s="2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4"/>
      <c r="B72" s="130" t="s">
        <v>63</v>
      </c>
      <c r="C72" s="123"/>
      <c r="D72" s="123"/>
      <c r="E72" s="123"/>
      <c r="F72" s="123"/>
      <c r="G72" s="123"/>
      <c r="H72" s="123"/>
      <c r="I72" s="123"/>
      <c r="J72" s="124"/>
      <c r="K72" s="5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4"/>
      <c r="B73" s="20">
        <v>3</v>
      </c>
      <c r="C73" s="145" t="s">
        <v>64</v>
      </c>
      <c r="D73" s="123"/>
      <c r="E73" s="123"/>
      <c r="F73" s="123"/>
      <c r="G73" s="123"/>
      <c r="H73" s="124"/>
      <c r="I73" s="20" t="s">
        <v>24</v>
      </c>
      <c r="J73" s="20" t="s">
        <v>25</v>
      </c>
      <c r="K73" s="5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4"/>
      <c r="B74" s="14" t="s">
        <v>3</v>
      </c>
      <c r="C74" s="146" t="s">
        <v>65</v>
      </c>
      <c r="D74" s="123"/>
      <c r="E74" s="123"/>
      <c r="F74" s="123"/>
      <c r="G74" s="123"/>
      <c r="H74" s="124"/>
      <c r="I74" s="24"/>
      <c r="J74" s="22">
        <f t="shared" ref="J74:J78" si="4">TRUNC(I74*$J$35,2)</f>
        <v>0</v>
      </c>
      <c r="K74" s="5"/>
      <c r="L74" s="72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4"/>
      <c r="B75" s="15" t="s">
        <v>5</v>
      </c>
      <c r="C75" s="126" t="s">
        <v>66</v>
      </c>
      <c r="D75" s="123"/>
      <c r="E75" s="123"/>
      <c r="F75" s="123"/>
      <c r="G75" s="123"/>
      <c r="H75" s="124"/>
      <c r="I75" s="24"/>
      <c r="J75" s="44">
        <f t="shared" si="4"/>
        <v>0</v>
      </c>
      <c r="K75" s="5"/>
      <c r="L75" s="72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4"/>
      <c r="B76" s="14" t="s">
        <v>8</v>
      </c>
      <c r="C76" s="146" t="s">
        <v>67</v>
      </c>
      <c r="D76" s="123"/>
      <c r="E76" s="123"/>
      <c r="F76" s="123"/>
      <c r="G76" s="123"/>
      <c r="H76" s="124"/>
      <c r="I76" s="24"/>
      <c r="J76" s="22">
        <f t="shared" si="4"/>
        <v>0</v>
      </c>
      <c r="K76" s="5"/>
      <c r="L76" s="72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4"/>
      <c r="B77" s="15" t="s">
        <v>10</v>
      </c>
      <c r="C77" s="126" t="s">
        <v>68</v>
      </c>
      <c r="D77" s="123"/>
      <c r="E77" s="123"/>
      <c r="F77" s="123"/>
      <c r="G77" s="123"/>
      <c r="H77" s="124"/>
      <c r="I77" s="24"/>
      <c r="J77" s="44">
        <f t="shared" si="4"/>
        <v>0</v>
      </c>
      <c r="K77" s="5"/>
      <c r="L77" s="75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36" customHeight="1" x14ac:dyDescent="0.2">
      <c r="A78" s="4"/>
      <c r="B78" s="14" t="s">
        <v>30</v>
      </c>
      <c r="C78" s="146" t="s">
        <v>69</v>
      </c>
      <c r="D78" s="123"/>
      <c r="E78" s="123"/>
      <c r="F78" s="123"/>
      <c r="G78" s="123"/>
      <c r="H78" s="124"/>
      <c r="I78" s="24"/>
      <c r="J78" s="22">
        <f t="shared" si="4"/>
        <v>0</v>
      </c>
      <c r="K78" s="5"/>
      <c r="L78" s="76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4"/>
      <c r="B79" s="148" t="s">
        <v>70</v>
      </c>
      <c r="C79" s="123"/>
      <c r="D79" s="123"/>
      <c r="E79" s="123"/>
      <c r="F79" s="123"/>
      <c r="G79" s="123"/>
      <c r="H79" s="124"/>
      <c r="I79" s="47">
        <f t="shared" ref="I79:J79" si="5">SUM(I74:I78)</f>
        <v>0</v>
      </c>
      <c r="J79" s="45">
        <f t="shared" si="5"/>
        <v>0</v>
      </c>
      <c r="K79" s="5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4"/>
      <c r="B80" s="132"/>
      <c r="C80" s="133"/>
      <c r="D80" s="133"/>
      <c r="E80" s="133"/>
      <c r="F80" s="133"/>
      <c r="G80" s="133"/>
      <c r="H80" s="133"/>
      <c r="I80" s="133"/>
      <c r="J80" s="134"/>
      <c r="K80" s="5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4"/>
      <c r="B81" s="135" t="s">
        <v>71</v>
      </c>
      <c r="C81" s="136"/>
      <c r="D81" s="136"/>
      <c r="E81" s="136"/>
      <c r="F81" s="136"/>
      <c r="G81" s="136"/>
      <c r="H81" s="136"/>
      <c r="I81" s="136"/>
      <c r="J81" s="137"/>
      <c r="K81" s="5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4"/>
      <c r="B82" s="138" t="s">
        <v>72</v>
      </c>
      <c r="C82" s="136"/>
      <c r="D82" s="136"/>
      <c r="E82" s="136"/>
      <c r="F82" s="136"/>
      <c r="G82" s="136"/>
      <c r="H82" s="137"/>
      <c r="I82" s="28" t="s">
        <v>24</v>
      </c>
      <c r="J82" s="28" t="s">
        <v>25</v>
      </c>
      <c r="K82" s="5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4"/>
      <c r="B83" s="9" t="s">
        <v>3</v>
      </c>
      <c r="C83" s="132" t="s">
        <v>73</v>
      </c>
      <c r="D83" s="133"/>
      <c r="E83" s="133"/>
      <c r="F83" s="133"/>
      <c r="G83" s="133"/>
      <c r="H83" s="134"/>
      <c r="I83" s="48"/>
      <c r="J83" s="30">
        <f t="shared" ref="J83:J88" si="6">TRUNC(($J$35)*I83,2)</f>
        <v>0</v>
      </c>
      <c r="K83" s="5"/>
      <c r="L83" s="72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4"/>
      <c r="B84" s="11" t="s">
        <v>5</v>
      </c>
      <c r="C84" s="139" t="s">
        <v>74</v>
      </c>
      <c r="D84" s="136"/>
      <c r="E84" s="136"/>
      <c r="F84" s="136"/>
      <c r="G84" s="136"/>
      <c r="H84" s="137"/>
      <c r="I84" s="48"/>
      <c r="J84" s="31">
        <f t="shared" si="6"/>
        <v>0</v>
      </c>
      <c r="K84" s="5"/>
      <c r="L84" s="72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4"/>
      <c r="B85" s="9" t="s">
        <v>8</v>
      </c>
      <c r="C85" s="132" t="s">
        <v>75</v>
      </c>
      <c r="D85" s="133"/>
      <c r="E85" s="133"/>
      <c r="F85" s="133"/>
      <c r="G85" s="133"/>
      <c r="H85" s="134"/>
      <c r="I85" s="48"/>
      <c r="J85" s="30">
        <f t="shared" si="6"/>
        <v>0</v>
      </c>
      <c r="K85" s="5"/>
      <c r="L85" s="72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4"/>
      <c r="B86" s="11" t="s">
        <v>10</v>
      </c>
      <c r="C86" s="139" t="s">
        <v>76</v>
      </c>
      <c r="D86" s="136"/>
      <c r="E86" s="136"/>
      <c r="F86" s="136"/>
      <c r="G86" s="136"/>
      <c r="H86" s="137"/>
      <c r="I86" s="48"/>
      <c r="J86" s="31">
        <f t="shared" si="6"/>
        <v>0</v>
      </c>
      <c r="K86" s="5"/>
      <c r="L86" s="72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4"/>
      <c r="B87" s="9" t="s">
        <v>30</v>
      </c>
      <c r="C87" s="132" t="s">
        <v>77</v>
      </c>
      <c r="D87" s="133"/>
      <c r="E87" s="133"/>
      <c r="F87" s="133"/>
      <c r="G87" s="133"/>
      <c r="H87" s="134"/>
      <c r="I87" s="48"/>
      <c r="J87" s="30">
        <f t="shared" si="6"/>
        <v>0</v>
      </c>
      <c r="K87" s="5"/>
      <c r="L87" s="72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4"/>
      <c r="B88" s="11" t="s">
        <v>32</v>
      </c>
      <c r="C88" s="139" t="s">
        <v>78</v>
      </c>
      <c r="D88" s="136"/>
      <c r="E88" s="136"/>
      <c r="F88" s="136"/>
      <c r="G88" s="136"/>
      <c r="H88" s="137"/>
      <c r="I88" s="48"/>
      <c r="J88" s="31">
        <f t="shared" si="6"/>
        <v>0</v>
      </c>
      <c r="K88" s="5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4"/>
      <c r="B89" s="155" t="s">
        <v>79</v>
      </c>
      <c r="C89" s="133"/>
      <c r="D89" s="133"/>
      <c r="E89" s="133"/>
      <c r="F89" s="133"/>
      <c r="G89" s="133"/>
      <c r="H89" s="134"/>
      <c r="I89" s="33">
        <f t="shared" ref="I89:J89" si="7">SUM(I83:I88)</f>
        <v>0</v>
      </c>
      <c r="J89" s="34">
        <f t="shared" si="7"/>
        <v>0</v>
      </c>
      <c r="K89" s="5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4"/>
      <c r="B90" s="132"/>
      <c r="C90" s="133"/>
      <c r="D90" s="133"/>
      <c r="E90" s="133"/>
      <c r="F90" s="133"/>
      <c r="G90" s="133"/>
      <c r="H90" s="133"/>
      <c r="I90" s="133"/>
      <c r="J90" s="149"/>
      <c r="K90" s="5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4"/>
      <c r="B91" s="138" t="s">
        <v>80</v>
      </c>
      <c r="C91" s="136"/>
      <c r="D91" s="136"/>
      <c r="E91" s="136"/>
      <c r="F91" s="136"/>
      <c r="G91" s="136"/>
      <c r="H91" s="137"/>
      <c r="I91" s="28" t="s">
        <v>24</v>
      </c>
      <c r="J91" s="28" t="s">
        <v>25</v>
      </c>
      <c r="K91" s="5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4"/>
      <c r="B92" s="9" t="s">
        <v>3</v>
      </c>
      <c r="C92" s="132" t="s">
        <v>81</v>
      </c>
      <c r="D92" s="133"/>
      <c r="E92" s="133"/>
      <c r="F92" s="133"/>
      <c r="G92" s="133"/>
      <c r="H92" s="134"/>
      <c r="I92" s="29">
        <v>0</v>
      </c>
      <c r="J92" s="30">
        <v>0</v>
      </c>
      <c r="K92" s="5"/>
      <c r="L92" s="72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4"/>
      <c r="B93" s="153" t="s">
        <v>82</v>
      </c>
      <c r="C93" s="136"/>
      <c r="D93" s="136"/>
      <c r="E93" s="136"/>
      <c r="F93" s="136"/>
      <c r="G93" s="136"/>
      <c r="H93" s="137"/>
      <c r="I93" s="49">
        <v>0</v>
      </c>
      <c r="J93" s="50">
        <v>0</v>
      </c>
      <c r="K93" s="5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4"/>
      <c r="B94" s="132"/>
      <c r="C94" s="133"/>
      <c r="D94" s="133"/>
      <c r="E94" s="133"/>
      <c r="F94" s="133"/>
      <c r="G94" s="133"/>
      <c r="H94" s="133"/>
      <c r="I94" s="133"/>
      <c r="J94" s="149"/>
      <c r="K94" s="5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4"/>
      <c r="B95" s="145" t="s">
        <v>83</v>
      </c>
      <c r="C95" s="123"/>
      <c r="D95" s="123"/>
      <c r="E95" s="123"/>
      <c r="F95" s="123"/>
      <c r="G95" s="123"/>
      <c r="H95" s="123"/>
      <c r="I95" s="123"/>
      <c r="J95" s="124"/>
      <c r="K95" s="5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4"/>
      <c r="B96" s="150" t="s">
        <v>84</v>
      </c>
      <c r="C96" s="123"/>
      <c r="D96" s="123"/>
      <c r="E96" s="123"/>
      <c r="F96" s="123"/>
      <c r="G96" s="123"/>
      <c r="H96" s="123"/>
      <c r="I96" s="124"/>
      <c r="J96" s="43" t="s">
        <v>25</v>
      </c>
      <c r="K96" s="5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4"/>
      <c r="B97" s="14" t="s">
        <v>85</v>
      </c>
      <c r="C97" s="146" t="s">
        <v>86</v>
      </c>
      <c r="D97" s="123"/>
      <c r="E97" s="123"/>
      <c r="F97" s="123"/>
      <c r="G97" s="123"/>
      <c r="H97" s="123"/>
      <c r="I97" s="124"/>
      <c r="J97" s="22">
        <f>J89</f>
        <v>0</v>
      </c>
      <c r="K97" s="5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4"/>
      <c r="B98" s="15" t="s">
        <v>87</v>
      </c>
      <c r="C98" s="126" t="s">
        <v>88</v>
      </c>
      <c r="D98" s="123"/>
      <c r="E98" s="123"/>
      <c r="F98" s="123"/>
      <c r="G98" s="123"/>
      <c r="H98" s="123"/>
      <c r="I98" s="124"/>
      <c r="J98" s="44">
        <f>J93</f>
        <v>0</v>
      </c>
      <c r="K98" s="5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4"/>
      <c r="B99" s="127" t="s">
        <v>89</v>
      </c>
      <c r="C99" s="123"/>
      <c r="D99" s="123"/>
      <c r="E99" s="123"/>
      <c r="F99" s="123"/>
      <c r="G99" s="123"/>
      <c r="H99" s="123"/>
      <c r="I99" s="124"/>
      <c r="J99" s="26">
        <f>SUM(J97:J98)</f>
        <v>0</v>
      </c>
      <c r="K99" s="5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8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1"/>
      <c r="B101" s="151"/>
      <c r="C101" s="152"/>
      <c r="D101" s="152"/>
      <c r="E101" s="152"/>
      <c r="F101" s="152"/>
      <c r="G101" s="152"/>
      <c r="H101" s="152"/>
      <c r="I101" s="152"/>
      <c r="J101" s="152"/>
      <c r="K101" s="2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4"/>
      <c r="B102" s="130" t="s">
        <v>90</v>
      </c>
      <c r="C102" s="123"/>
      <c r="D102" s="123"/>
      <c r="E102" s="123"/>
      <c r="F102" s="123"/>
      <c r="G102" s="123"/>
      <c r="H102" s="123"/>
      <c r="I102" s="123"/>
      <c r="J102" s="124"/>
      <c r="K102" s="5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4"/>
      <c r="B103" s="20">
        <v>5</v>
      </c>
      <c r="C103" s="145" t="s">
        <v>91</v>
      </c>
      <c r="D103" s="123"/>
      <c r="E103" s="123"/>
      <c r="F103" s="123"/>
      <c r="G103" s="123"/>
      <c r="H103" s="123"/>
      <c r="I103" s="124"/>
      <c r="J103" s="20" t="s">
        <v>25</v>
      </c>
      <c r="K103" s="5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4"/>
      <c r="B104" s="14" t="s">
        <v>3</v>
      </c>
      <c r="C104" s="122" t="s">
        <v>198</v>
      </c>
      <c r="D104" s="123"/>
      <c r="E104" s="123"/>
      <c r="F104" s="123"/>
      <c r="G104" s="123"/>
      <c r="H104" s="123"/>
      <c r="I104" s="124"/>
      <c r="J104" s="51">
        <f>'Uniformes e Materiais'!F21</f>
        <v>0</v>
      </c>
      <c r="K104" s="5"/>
      <c r="L104" s="77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4"/>
      <c r="B105" s="15" t="s">
        <v>5</v>
      </c>
      <c r="C105" s="125" t="s">
        <v>199</v>
      </c>
      <c r="D105" s="123"/>
      <c r="E105" s="123"/>
      <c r="F105" s="123"/>
      <c r="G105" s="123"/>
      <c r="H105" s="123"/>
      <c r="I105" s="124"/>
      <c r="J105" s="51">
        <v>0</v>
      </c>
      <c r="K105" s="5"/>
      <c r="L105" s="32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4"/>
      <c r="B106" s="52" t="s">
        <v>8</v>
      </c>
      <c r="C106" s="122" t="s">
        <v>202</v>
      </c>
      <c r="D106" s="123"/>
      <c r="E106" s="123"/>
      <c r="F106" s="123"/>
      <c r="G106" s="123"/>
      <c r="H106" s="123"/>
      <c r="I106" s="124"/>
      <c r="J106" s="51">
        <f>'Uniformes e Materiais'!G28</f>
        <v>0</v>
      </c>
      <c r="K106" s="5"/>
      <c r="L106" s="32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4"/>
      <c r="B107" s="15" t="s">
        <v>10</v>
      </c>
      <c r="C107" s="126" t="s">
        <v>33</v>
      </c>
      <c r="D107" s="123"/>
      <c r="E107" s="123"/>
      <c r="F107" s="123"/>
      <c r="G107" s="123"/>
      <c r="H107" s="123"/>
      <c r="I107" s="124"/>
      <c r="J107" s="51">
        <v>0</v>
      </c>
      <c r="K107" s="5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4"/>
      <c r="B108" s="127" t="s">
        <v>92</v>
      </c>
      <c r="C108" s="123"/>
      <c r="D108" s="123"/>
      <c r="E108" s="123"/>
      <c r="F108" s="123"/>
      <c r="G108" s="123"/>
      <c r="H108" s="123"/>
      <c r="I108" s="124"/>
      <c r="J108" s="26">
        <f>SUM(J104:J107)</f>
        <v>0</v>
      </c>
      <c r="K108" s="5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4"/>
      <c r="B109" s="128"/>
      <c r="C109" s="129"/>
      <c r="D109" s="129"/>
      <c r="E109" s="129"/>
      <c r="F109" s="129"/>
      <c r="G109" s="129"/>
      <c r="H109" s="129"/>
      <c r="I109" s="129"/>
      <c r="J109" s="129"/>
      <c r="K109" s="5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4"/>
      <c r="B110" s="53"/>
      <c r="C110" s="53"/>
      <c r="D110" s="53"/>
      <c r="E110" s="53"/>
      <c r="F110" s="53"/>
      <c r="G110" s="53"/>
      <c r="H110" s="53"/>
      <c r="I110" s="53"/>
      <c r="J110" s="53"/>
      <c r="K110" s="5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4"/>
      <c r="B111" s="130" t="s">
        <v>93</v>
      </c>
      <c r="C111" s="123"/>
      <c r="D111" s="123"/>
      <c r="E111" s="123"/>
      <c r="F111" s="123"/>
      <c r="G111" s="123"/>
      <c r="H111" s="123"/>
      <c r="I111" s="123"/>
      <c r="J111" s="124"/>
      <c r="K111" s="5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4"/>
      <c r="B112" s="20">
        <v>6</v>
      </c>
      <c r="C112" s="145" t="s">
        <v>94</v>
      </c>
      <c r="D112" s="123"/>
      <c r="E112" s="123"/>
      <c r="F112" s="123"/>
      <c r="G112" s="123"/>
      <c r="H112" s="124"/>
      <c r="I112" s="20" t="s">
        <v>24</v>
      </c>
      <c r="J112" s="20" t="s">
        <v>25</v>
      </c>
      <c r="K112" s="5"/>
      <c r="L112" s="72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4"/>
      <c r="B113" s="14" t="s">
        <v>3</v>
      </c>
      <c r="C113" s="146" t="s">
        <v>95</v>
      </c>
      <c r="D113" s="123"/>
      <c r="E113" s="123"/>
      <c r="F113" s="123"/>
      <c r="G113" s="123"/>
      <c r="H113" s="124"/>
      <c r="I113" s="24"/>
      <c r="J113" s="22">
        <f>TRUNC(((J137)*I113),2)</f>
        <v>0</v>
      </c>
      <c r="K113" s="5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4"/>
      <c r="B114" s="15" t="s">
        <v>5</v>
      </c>
      <c r="C114" s="126" t="s">
        <v>96</v>
      </c>
      <c r="D114" s="123"/>
      <c r="E114" s="123"/>
      <c r="F114" s="123"/>
      <c r="G114" s="123"/>
      <c r="H114" s="124"/>
      <c r="I114" s="24"/>
      <c r="J114" s="44">
        <f>TRUNC(((J137+J113)*I114),2)</f>
        <v>0</v>
      </c>
      <c r="K114" s="5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4"/>
      <c r="B115" s="54" t="s">
        <v>8</v>
      </c>
      <c r="C115" s="147" t="s">
        <v>97</v>
      </c>
      <c r="D115" s="123"/>
      <c r="E115" s="123"/>
      <c r="F115" s="123"/>
      <c r="G115" s="123"/>
      <c r="H115" s="124"/>
      <c r="I115" s="55"/>
      <c r="J115" s="56"/>
      <c r="K115" s="5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">
      <c r="A116" s="4"/>
      <c r="B116" s="14" t="s">
        <v>98</v>
      </c>
      <c r="C116" s="146" t="s">
        <v>185</v>
      </c>
      <c r="D116" s="123"/>
      <c r="E116" s="123"/>
      <c r="F116" s="123"/>
      <c r="G116" s="123"/>
      <c r="H116" s="124"/>
      <c r="I116" s="24"/>
      <c r="J116" s="22">
        <f>TRUNC(I116*((J137+J113+J114)/(1-I121)),2)</f>
        <v>0</v>
      </c>
      <c r="K116" s="5"/>
      <c r="L116" s="32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4"/>
      <c r="B117" s="15" t="s">
        <v>99</v>
      </c>
      <c r="C117" s="126" t="s">
        <v>186</v>
      </c>
      <c r="D117" s="123"/>
      <c r="E117" s="123"/>
      <c r="F117" s="123"/>
      <c r="G117" s="123"/>
      <c r="H117" s="124"/>
      <c r="I117" s="24"/>
      <c r="J117" s="44">
        <f>TRUNC(I117*(J137+J113+J114)/(1-I121),2)</f>
        <v>0</v>
      </c>
      <c r="K117" s="5"/>
      <c r="L117" s="46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4"/>
      <c r="B118" s="14" t="s">
        <v>100</v>
      </c>
      <c r="C118" s="146" t="s">
        <v>101</v>
      </c>
      <c r="D118" s="123"/>
      <c r="E118" s="123"/>
      <c r="F118" s="123"/>
      <c r="G118" s="123"/>
      <c r="H118" s="124"/>
      <c r="I118" s="24">
        <v>0.05</v>
      </c>
      <c r="J118" s="22">
        <f>TRUNC(I118*(J137+J113+J114)/(1-I121),2)</f>
        <v>0</v>
      </c>
      <c r="K118" s="5"/>
      <c r="L118" s="32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4"/>
      <c r="B119" s="148" t="s">
        <v>102</v>
      </c>
      <c r="C119" s="123"/>
      <c r="D119" s="123"/>
      <c r="E119" s="123"/>
      <c r="F119" s="123"/>
      <c r="G119" s="123"/>
      <c r="H119" s="124"/>
      <c r="I119" s="57">
        <f t="shared" ref="I119:J119" si="8">SUM(I113:I118)</f>
        <v>0.05</v>
      </c>
      <c r="J119" s="45">
        <f t="shared" si="8"/>
        <v>0</v>
      </c>
      <c r="K119" s="5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4"/>
      <c r="B120" s="10"/>
      <c r="C120" s="132"/>
      <c r="D120" s="133"/>
      <c r="E120" s="133"/>
      <c r="F120" s="133"/>
      <c r="G120" s="133"/>
      <c r="H120" s="133"/>
      <c r="I120" s="133"/>
      <c r="J120" s="133"/>
      <c r="K120" s="5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4"/>
      <c r="B121" s="58" t="s">
        <v>103</v>
      </c>
      <c r="C121" s="140" t="s">
        <v>104</v>
      </c>
      <c r="D121" s="129"/>
      <c r="E121" s="129"/>
      <c r="F121" s="129"/>
      <c r="G121" s="129"/>
      <c r="H121" s="129"/>
      <c r="I121" s="60">
        <f>I116+I117+I118</f>
        <v>0.05</v>
      </c>
      <c r="J121" s="61"/>
      <c r="K121" s="5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4"/>
      <c r="B122" s="58"/>
      <c r="C122" s="140">
        <v>100</v>
      </c>
      <c r="D122" s="129"/>
      <c r="E122" s="129"/>
      <c r="F122" s="129"/>
      <c r="G122" s="129"/>
      <c r="H122" s="129"/>
      <c r="I122" s="62"/>
      <c r="J122" s="61"/>
      <c r="K122" s="5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4"/>
      <c r="B123" s="58"/>
      <c r="C123" s="59"/>
      <c r="D123" s="59"/>
      <c r="E123" s="59"/>
      <c r="F123" s="59"/>
      <c r="G123" s="59"/>
      <c r="H123" s="59"/>
      <c r="I123" s="62"/>
      <c r="J123" s="61"/>
      <c r="K123" s="5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4"/>
      <c r="B124" s="58" t="s">
        <v>105</v>
      </c>
      <c r="C124" s="140" t="s">
        <v>106</v>
      </c>
      <c r="D124" s="129"/>
      <c r="E124" s="129"/>
      <c r="F124" s="129"/>
      <c r="G124" s="129"/>
      <c r="H124" s="129"/>
      <c r="I124" s="62"/>
      <c r="J124" s="63">
        <f>J35+J69+J79+J99+J108+J113+J114</f>
        <v>0</v>
      </c>
      <c r="K124" s="5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4"/>
      <c r="B125" s="58"/>
      <c r="C125" s="59"/>
      <c r="D125" s="59"/>
      <c r="E125" s="59"/>
      <c r="F125" s="59"/>
      <c r="G125" s="59"/>
      <c r="H125" s="59"/>
      <c r="I125" s="62"/>
      <c r="J125" s="64"/>
      <c r="K125" s="5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7.75" customHeight="1" x14ac:dyDescent="0.2">
      <c r="A126" s="4"/>
      <c r="B126" s="58" t="s">
        <v>107</v>
      </c>
      <c r="C126" s="140" t="s">
        <v>108</v>
      </c>
      <c r="D126" s="129"/>
      <c r="E126" s="129"/>
      <c r="F126" s="129"/>
      <c r="G126" s="129"/>
      <c r="H126" s="129"/>
      <c r="I126" s="62"/>
      <c r="J126" s="63">
        <f>TRUNC(J124/(1-I121),2)</f>
        <v>0</v>
      </c>
      <c r="K126" s="5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4"/>
      <c r="B127" s="58"/>
      <c r="C127" s="59"/>
      <c r="D127" s="59"/>
      <c r="E127" s="59"/>
      <c r="F127" s="59"/>
      <c r="G127" s="59"/>
      <c r="H127" s="59"/>
      <c r="I127" s="62"/>
      <c r="J127" s="64"/>
      <c r="K127" s="5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4"/>
      <c r="B128" s="65"/>
      <c r="C128" s="141" t="s">
        <v>109</v>
      </c>
      <c r="D128" s="133"/>
      <c r="E128" s="133"/>
      <c r="F128" s="133"/>
      <c r="G128" s="133"/>
      <c r="H128" s="133"/>
      <c r="I128" s="66"/>
      <c r="J128" s="67">
        <f>J126-J124</f>
        <v>0</v>
      </c>
      <c r="K128" s="5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4"/>
      <c r="B129" s="10"/>
      <c r="C129" s="10"/>
      <c r="D129" s="10"/>
      <c r="E129" s="10"/>
      <c r="F129" s="10"/>
      <c r="G129" s="10"/>
      <c r="H129" s="10"/>
      <c r="I129" s="10"/>
      <c r="J129" s="27"/>
      <c r="K129" s="5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4"/>
      <c r="B130" s="144" t="s">
        <v>110</v>
      </c>
      <c r="C130" s="136"/>
      <c r="D130" s="136"/>
      <c r="E130" s="136"/>
      <c r="F130" s="136"/>
      <c r="G130" s="136"/>
      <c r="H130" s="136"/>
      <c r="I130" s="136"/>
      <c r="J130" s="137"/>
      <c r="K130" s="5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4"/>
      <c r="B131" s="138" t="s">
        <v>111</v>
      </c>
      <c r="C131" s="136"/>
      <c r="D131" s="136"/>
      <c r="E131" s="136"/>
      <c r="F131" s="136"/>
      <c r="G131" s="136"/>
      <c r="H131" s="136"/>
      <c r="I131" s="137"/>
      <c r="J131" s="28" t="s">
        <v>25</v>
      </c>
      <c r="K131" s="5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4"/>
      <c r="B132" s="9" t="s">
        <v>3</v>
      </c>
      <c r="C132" s="132" t="s">
        <v>22</v>
      </c>
      <c r="D132" s="133"/>
      <c r="E132" s="133"/>
      <c r="F132" s="133"/>
      <c r="G132" s="133"/>
      <c r="H132" s="133"/>
      <c r="I132" s="134"/>
      <c r="J132" s="30">
        <f>J35</f>
        <v>0</v>
      </c>
      <c r="K132" s="5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4"/>
      <c r="B133" s="11" t="s">
        <v>5</v>
      </c>
      <c r="C133" s="139" t="s">
        <v>35</v>
      </c>
      <c r="D133" s="136"/>
      <c r="E133" s="136"/>
      <c r="F133" s="136"/>
      <c r="G133" s="136"/>
      <c r="H133" s="136"/>
      <c r="I133" s="137"/>
      <c r="J133" s="31">
        <f>J69</f>
        <v>0</v>
      </c>
      <c r="K133" s="5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4"/>
      <c r="B134" s="9" t="s">
        <v>8</v>
      </c>
      <c r="C134" s="132" t="s">
        <v>63</v>
      </c>
      <c r="D134" s="133"/>
      <c r="E134" s="133"/>
      <c r="F134" s="133"/>
      <c r="G134" s="133"/>
      <c r="H134" s="133"/>
      <c r="I134" s="134"/>
      <c r="J134" s="30">
        <f>J79</f>
        <v>0</v>
      </c>
      <c r="K134" s="5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4"/>
      <c r="B135" s="11" t="s">
        <v>10</v>
      </c>
      <c r="C135" s="139" t="s">
        <v>71</v>
      </c>
      <c r="D135" s="136"/>
      <c r="E135" s="136"/>
      <c r="F135" s="136"/>
      <c r="G135" s="136"/>
      <c r="H135" s="136"/>
      <c r="I135" s="137"/>
      <c r="J135" s="31">
        <f>J99</f>
        <v>0</v>
      </c>
      <c r="K135" s="5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4"/>
      <c r="B136" s="9" t="s">
        <v>30</v>
      </c>
      <c r="C136" s="132" t="s">
        <v>90</v>
      </c>
      <c r="D136" s="133"/>
      <c r="E136" s="133"/>
      <c r="F136" s="133"/>
      <c r="G136" s="133"/>
      <c r="H136" s="133"/>
      <c r="I136" s="134"/>
      <c r="J136" s="30">
        <f>J108</f>
        <v>0</v>
      </c>
      <c r="K136" s="5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4"/>
      <c r="B137" s="142" t="s">
        <v>112</v>
      </c>
      <c r="C137" s="133"/>
      <c r="D137" s="133"/>
      <c r="E137" s="133"/>
      <c r="F137" s="133"/>
      <c r="G137" s="133"/>
      <c r="H137" s="133"/>
      <c r="I137" s="134"/>
      <c r="J137" s="34">
        <f>SUM(J132:J136)</f>
        <v>0</v>
      </c>
      <c r="K137" s="5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4"/>
      <c r="B138" s="11" t="s">
        <v>32</v>
      </c>
      <c r="C138" s="139" t="s">
        <v>93</v>
      </c>
      <c r="D138" s="136"/>
      <c r="E138" s="136"/>
      <c r="F138" s="136"/>
      <c r="G138" s="136"/>
      <c r="H138" s="136"/>
      <c r="I138" s="137"/>
      <c r="J138" s="31">
        <f>J119</f>
        <v>0</v>
      </c>
      <c r="K138" s="5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4"/>
      <c r="B139" s="143" t="s">
        <v>113</v>
      </c>
      <c r="C139" s="133"/>
      <c r="D139" s="133"/>
      <c r="E139" s="133"/>
      <c r="F139" s="133"/>
      <c r="G139" s="133"/>
      <c r="H139" s="133"/>
      <c r="I139" s="134"/>
      <c r="J139" s="34">
        <f>TRUNC(J137+J138,2)</f>
        <v>0</v>
      </c>
      <c r="K139" s="5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8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">
      <c r="A142" s="3"/>
      <c r="B142" s="131" t="s">
        <v>179</v>
      </c>
      <c r="C142" s="131"/>
      <c r="D142" s="131"/>
      <c r="E142" s="131"/>
      <c r="F142" s="131"/>
      <c r="G142" s="131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51" x14ac:dyDescent="0.2">
      <c r="A143" s="3"/>
      <c r="B143" s="93" t="s">
        <v>13</v>
      </c>
      <c r="C143" s="93" t="s">
        <v>175</v>
      </c>
      <c r="D143" s="93" t="s">
        <v>176</v>
      </c>
      <c r="E143" s="93" t="s">
        <v>177</v>
      </c>
      <c r="F143" s="93" t="s">
        <v>178</v>
      </c>
      <c r="G143" s="93" t="s">
        <v>151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5.5" x14ac:dyDescent="0.2">
      <c r="A144" s="3"/>
      <c r="B144" s="93" t="s">
        <v>180</v>
      </c>
      <c r="C144" s="94">
        <f>J139</f>
        <v>0</v>
      </c>
      <c r="D144" s="93">
        <v>1</v>
      </c>
      <c r="E144" s="95">
        <f>C144*D144</f>
        <v>0</v>
      </c>
      <c r="F144" s="93">
        <v>2</v>
      </c>
      <c r="G144" s="95">
        <f>E144*F144</f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"/>
    <row r="342" spans="1:26" ht="15.75" customHeight="1" x14ac:dyDescent="0.2"/>
    <row r="343" spans="1:26" ht="15.75" customHeight="1" x14ac:dyDescent="0.2"/>
    <row r="344" spans="1:26" ht="15.75" customHeight="1" x14ac:dyDescent="0.2"/>
    <row r="345" spans="1:26" ht="15.75" customHeight="1" x14ac:dyDescent="0.2"/>
    <row r="346" spans="1:26" ht="15.75" customHeight="1" x14ac:dyDescent="0.2"/>
    <row r="347" spans="1:26" ht="15.75" customHeight="1" x14ac:dyDescent="0.2"/>
    <row r="348" spans="1:26" ht="15.75" customHeight="1" x14ac:dyDescent="0.2"/>
    <row r="349" spans="1:26" ht="15.75" customHeight="1" x14ac:dyDescent="0.2"/>
    <row r="350" spans="1:26" ht="15.75" customHeight="1" x14ac:dyDescent="0.2"/>
    <row r="351" spans="1:26" ht="15.75" customHeight="1" x14ac:dyDescent="0.2"/>
    <row r="352" spans="1:26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mergeCells count="138">
    <mergeCell ref="B16:C16"/>
    <mergeCell ref="D16:E16"/>
    <mergeCell ref="F16:J16"/>
    <mergeCell ref="B17:C17"/>
    <mergeCell ref="D17:E17"/>
    <mergeCell ref="C10:H10"/>
    <mergeCell ref="I10:J10"/>
    <mergeCell ref="C11:H11"/>
    <mergeCell ref="I11:J11"/>
    <mergeCell ref="I12:J12"/>
    <mergeCell ref="C12:H12"/>
    <mergeCell ref="C13:H13"/>
    <mergeCell ref="I13:J13"/>
    <mergeCell ref="B15:J15"/>
    <mergeCell ref="F17:J17"/>
    <mergeCell ref="B1:J1"/>
    <mergeCell ref="B2:J2"/>
    <mergeCell ref="B3:J3"/>
    <mergeCell ref="B4:J4"/>
    <mergeCell ref="B5:J5"/>
    <mergeCell ref="B6:J6"/>
    <mergeCell ref="B7:J7"/>
    <mergeCell ref="B8:J8"/>
    <mergeCell ref="B9:J9"/>
    <mergeCell ref="B19:J19"/>
    <mergeCell ref="C20:I20"/>
    <mergeCell ref="C21:I21"/>
    <mergeCell ref="C22:I22"/>
    <mergeCell ref="C23:I23"/>
    <mergeCell ref="C24:I24"/>
    <mergeCell ref="B25:J25"/>
    <mergeCell ref="B26:J26"/>
    <mergeCell ref="B27:J27"/>
    <mergeCell ref="C28:H28"/>
    <mergeCell ref="C29:H29"/>
    <mergeCell ref="C30:H30"/>
    <mergeCell ref="C31:H31"/>
    <mergeCell ref="C32:H32"/>
    <mergeCell ref="C33:H33"/>
    <mergeCell ref="C34:H34"/>
    <mergeCell ref="B35:I35"/>
    <mergeCell ref="B37:J37"/>
    <mergeCell ref="B38:H38"/>
    <mergeCell ref="C39:H39"/>
    <mergeCell ref="C40:H40"/>
    <mergeCell ref="B42:H42"/>
    <mergeCell ref="B43:J43"/>
    <mergeCell ref="B44:H44"/>
    <mergeCell ref="C45:H45"/>
    <mergeCell ref="B89:H89"/>
    <mergeCell ref="C66:I66"/>
    <mergeCell ref="C67:I67"/>
    <mergeCell ref="C68:I68"/>
    <mergeCell ref="B69:I69"/>
    <mergeCell ref="B70:J70"/>
    <mergeCell ref="B72:J72"/>
    <mergeCell ref="C73:H73"/>
    <mergeCell ref="C74:H74"/>
    <mergeCell ref="C75:H75"/>
    <mergeCell ref="C76:H76"/>
    <mergeCell ref="C77:H77"/>
    <mergeCell ref="C78:H78"/>
    <mergeCell ref="B79:H79"/>
    <mergeCell ref="C41:H41"/>
    <mergeCell ref="B90:J90"/>
    <mergeCell ref="B91:H91"/>
    <mergeCell ref="C92:H92"/>
    <mergeCell ref="B93:H93"/>
    <mergeCell ref="C46:H46"/>
    <mergeCell ref="C47:H47"/>
    <mergeCell ref="C48:H48"/>
    <mergeCell ref="C49:H49"/>
    <mergeCell ref="C50:H50"/>
    <mergeCell ref="C51:H51"/>
    <mergeCell ref="C52:H52"/>
    <mergeCell ref="B53:H53"/>
    <mergeCell ref="B54:J54"/>
    <mergeCell ref="B55:I55"/>
    <mergeCell ref="C56:H56"/>
    <mergeCell ref="C57:H57"/>
    <mergeCell ref="C58:I58"/>
    <mergeCell ref="C59:I59"/>
    <mergeCell ref="C60:I60"/>
    <mergeCell ref="C61:I61"/>
    <mergeCell ref="B62:I62"/>
    <mergeCell ref="B63:J63"/>
    <mergeCell ref="B64:J64"/>
    <mergeCell ref="B65:I65"/>
    <mergeCell ref="B94:J94"/>
    <mergeCell ref="B95:J95"/>
    <mergeCell ref="B96:I96"/>
    <mergeCell ref="C97:I97"/>
    <mergeCell ref="C98:I98"/>
    <mergeCell ref="B99:I99"/>
    <mergeCell ref="B101:J101"/>
    <mergeCell ref="B102:J102"/>
    <mergeCell ref="C103:I103"/>
    <mergeCell ref="B139:I139"/>
    <mergeCell ref="B130:J130"/>
    <mergeCell ref="B131:I131"/>
    <mergeCell ref="C132:I132"/>
    <mergeCell ref="C133:I133"/>
    <mergeCell ref="C134:I134"/>
    <mergeCell ref="C135:I135"/>
    <mergeCell ref="C136:I136"/>
    <mergeCell ref="C112:H112"/>
    <mergeCell ref="C113:H113"/>
    <mergeCell ref="C114:H114"/>
    <mergeCell ref="C115:H115"/>
    <mergeCell ref="C116:H116"/>
    <mergeCell ref="C117:H117"/>
    <mergeCell ref="C118:H118"/>
    <mergeCell ref="B119:H119"/>
    <mergeCell ref="C120:J120"/>
    <mergeCell ref="C104:I104"/>
    <mergeCell ref="C105:I105"/>
    <mergeCell ref="C106:I106"/>
    <mergeCell ref="C107:I107"/>
    <mergeCell ref="B108:I108"/>
    <mergeCell ref="B109:J109"/>
    <mergeCell ref="B111:J111"/>
    <mergeCell ref="B142:G142"/>
    <mergeCell ref="B80:J80"/>
    <mergeCell ref="B81:J81"/>
    <mergeCell ref="B82:H82"/>
    <mergeCell ref="C83:H83"/>
    <mergeCell ref="C84:H84"/>
    <mergeCell ref="C85:H85"/>
    <mergeCell ref="C86:H86"/>
    <mergeCell ref="C87:H87"/>
    <mergeCell ref="C88:H88"/>
    <mergeCell ref="C121:H121"/>
    <mergeCell ref="C122:H122"/>
    <mergeCell ref="C124:H124"/>
    <mergeCell ref="C126:H126"/>
    <mergeCell ref="C128:H128"/>
    <mergeCell ref="B137:I137"/>
    <mergeCell ref="C138:I138"/>
  </mergeCells>
  <printOptions horizontalCentered="1"/>
  <pageMargins left="0.78740157480314954" right="1.1811023622047243" top="0.78740157480314954" bottom="0.78740157480314954" header="0" footer="0"/>
  <pageSetup paperSize="9" scale="56" pageOrder="overThenDown" orientation="portrait" cellComments="atEnd" r:id="rId1"/>
  <headerFooter>
    <oddHeader>&amp;CMODELO DE PLANILHAS DE CUSTOS E FORMAÇÃO DE PREÇOS</oddHeader>
    <oddFooter>&amp;CMODELO DE PLANILHAS DE CUSTOS E FORMAÇÃO DE PREÇOS&amp;R&amp;P de 10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479A7-FE2D-489E-AADD-EADCEFE7ADAC}">
  <sheetPr>
    <outlinePr summaryBelow="0" summaryRight="0"/>
  </sheetPr>
  <dimension ref="A1:Z1001"/>
  <sheetViews>
    <sheetView topLeftCell="A115" zoomScale="80" zoomScaleNormal="80" workbookViewId="0">
      <selection activeCell="I41" sqref="I41"/>
    </sheetView>
  </sheetViews>
  <sheetFormatPr defaultColWidth="12.5703125" defaultRowHeight="15" customHeight="1" x14ac:dyDescent="0.2"/>
  <cols>
    <col min="1" max="1" width="2.85546875" customWidth="1"/>
    <col min="2" max="6" width="12.5703125" customWidth="1"/>
    <col min="9" max="9" width="10.5703125" customWidth="1"/>
    <col min="10" max="10" width="14.7109375" customWidth="1"/>
    <col min="11" max="11" width="3" customWidth="1"/>
    <col min="12" max="12" width="69.42578125" bestFit="1" customWidth="1"/>
  </cols>
  <sheetData>
    <row r="1" spans="1:26" ht="15.75" customHeight="1" x14ac:dyDescent="0.2">
      <c r="A1" s="1"/>
      <c r="B1" s="168" t="s">
        <v>123</v>
      </c>
      <c r="C1" s="152"/>
      <c r="D1" s="152"/>
      <c r="E1" s="152"/>
      <c r="F1" s="152"/>
      <c r="G1" s="152"/>
      <c r="H1" s="152"/>
      <c r="I1" s="152"/>
      <c r="J1" s="15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2">
      <c r="A2" s="4"/>
      <c r="B2" s="170" t="s">
        <v>124</v>
      </c>
      <c r="C2" s="129"/>
      <c r="D2" s="129"/>
      <c r="E2" s="129"/>
      <c r="F2" s="129"/>
      <c r="G2" s="129"/>
      <c r="H2" s="129"/>
      <c r="I2" s="129"/>
      <c r="J2" s="129"/>
      <c r="K2" s="5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customHeight="1" x14ac:dyDescent="0.2">
      <c r="A3" s="4"/>
      <c r="B3" s="170" t="s">
        <v>0</v>
      </c>
      <c r="C3" s="129"/>
      <c r="D3" s="129"/>
      <c r="E3" s="129"/>
      <c r="F3" s="129"/>
      <c r="G3" s="129"/>
      <c r="H3" s="129"/>
      <c r="I3" s="129"/>
      <c r="J3" s="129"/>
      <c r="K3" s="5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 x14ac:dyDescent="0.2">
      <c r="A4" s="4"/>
      <c r="B4" s="171" t="s">
        <v>137</v>
      </c>
      <c r="C4" s="172"/>
      <c r="D4" s="172"/>
      <c r="E4" s="172"/>
      <c r="F4" s="172"/>
      <c r="G4" s="172"/>
      <c r="H4" s="172"/>
      <c r="I4" s="172"/>
      <c r="J4" s="172"/>
      <c r="K4" s="5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75" customHeight="1" x14ac:dyDescent="0.2">
      <c r="A5" s="4"/>
      <c r="B5" s="170" t="s">
        <v>1</v>
      </c>
      <c r="C5" s="129"/>
      <c r="D5" s="129"/>
      <c r="E5" s="129"/>
      <c r="F5" s="129"/>
      <c r="G5" s="129"/>
      <c r="H5" s="129"/>
      <c r="I5" s="129"/>
      <c r="J5" s="129"/>
      <c r="K5" s="5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75" customHeight="1" x14ac:dyDescent="0.2">
      <c r="A6" s="4"/>
      <c r="B6" s="128"/>
      <c r="C6" s="129"/>
      <c r="D6" s="129"/>
      <c r="E6" s="129"/>
      <c r="F6" s="129"/>
      <c r="G6" s="129"/>
      <c r="H6" s="129"/>
      <c r="I6" s="129"/>
      <c r="J6" s="129"/>
      <c r="K6" s="5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 thickBot="1" x14ac:dyDescent="0.25">
      <c r="A7" s="6"/>
      <c r="B7" s="173" t="s">
        <v>138</v>
      </c>
      <c r="C7" s="174"/>
      <c r="D7" s="174"/>
      <c r="E7" s="174"/>
      <c r="F7" s="174"/>
      <c r="G7" s="174"/>
      <c r="H7" s="174"/>
      <c r="I7" s="174"/>
      <c r="J7" s="174"/>
      <c r="K7" s="8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 x14ac:dyDescent="0.2">
      <c r="A8" s="1"/>
      <c r="B8" s="175"/>
      <c r="C8" s="176"/>
      <c r="D8" s="176"/>
      <c r="E8" s="176"/>
      <c r="F8" s="176"/>
      <c r="G8" s="176"/>
      <c r="H8" s="176"/>
      <c r="I8" s="176"/>
      <c r="J8" s="176"/>
      <c r="K8" s="2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 x14ac:dyDescent="0.2">
      <c r="A9" s="4"/>
      <c r="B9" s="135" t="s">
        <v>2</v>
      </c>
      <c r="C9" s="136"/>
      <c r="D9" s="136"/>
      <c r="E9" s="136"/>
      <c r="F9" s="136"/>
      <c r="G9" s="136"/>
      <c r="H9" s="136"/>
      <c r="I9" s="136"/>
      <c r="J9" s="137"/>
      <c r="K9" s="5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 x14ac:dyDescent="0.2">
      <c r="A10" s="4"/>
      <c r="B10" s="9" t="s">
        <v>3</v>
      </c>
      <c r="C10" s="132" t="s">
        <v>4</v>
      </c>
      <c r="D10" s="133"/>
      <c r="E10" s="133"/>
      <c r="F10" s="133"/>
      <c r="G10" s="133"/>
      <c r="H10" s="134"/>
      <c r="I10" s="181"/>
      <c r="J10" s="182"/>
      <c r="K10" s="5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75" customHeight="1" x14ac:dyDescent="0.2">
      <c r="A11" s="4"/>
      <c r="B11" s="11" t="s">
        <v>5</v>
      </c>
      <c r="C11" s="139" t="s">
        <v>6</v>
      </c>
      <c r="D11" s="136"/>
      <c r="E11" s="136"/>
      <c r="F11" s="136"/>
      <c r="G11" s="136"/>
      <c r="H11" s="137"/>
      <c r="I11" s="183" t="s">
        <v>7</v>
      </c>
      <c r="J11" s="137"/>
      <c r="K11" s="5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35.25" customHeight="1" x14ac:dyDescent="0.2">
      <c r="A12" s="4"/>
      <c r="B12" s="9" t="s">
        <v>8</v>
      </c>
      <c r="C12" s="132" t="s">
        <v>9</v>
      </c>
      <c r="D12" s="133"/>
      <c r="E12" s="133"/>
      <c r="F12" s="133"/>
      <c r="G12" s="133"/>
      <c r="H12" s="134"/>
      <c r="I12" s="184"/>
      <c r="J12" s="137"/>
      <c r="K12" s="5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 x14ac:dyDescent="0.2">
      <c r="A13" s="4"/>
      <c r="B13" s="11" t="s">
        <v>10</v>
      </c>
      <c r="C13" s="139" t="s">
        <v>11</v>
      </c>
      <c r="D13" s="136"/>
      <c r="E13" s="136"/>
      <c r="F13" s="136"/>
      <c r="G13" s="136"/>
      <c r="H13" s="137"/>
      <c r="I13" s="183">
        <v>60</v>
      </c>
      <c r="J13" s="137"/>
      <c r="K13" s="5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">
      <c r="A14" s="4"/>
      <c r="B14" s="10"/>
      <c r="C14" s="10"/>
      <c r="D14" s="10"/>
      <c r="E14" s="10"/>
      <c r="F14" s="10"/>
      <c r="G14" s="10"/>
      <c r="H14" s="10"/>
      <c r="I14" s="10"/>
      <c r="J14" s="10"/>
      <c r="K14" s="5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 x14ac:dyDescent="0.2">
      <c r="A15" s="4"/>
      <c r="B15" s="135" t="s">
        <v>12</v>
      </c>
      <c r="C15" s="136"/>
      <c r="D15" s="136"/>
      <c r="E15" s="136"/>
      <c r="F15" s="136"/>
      <c r="G15" s="136"/>
      <c r="H15" s="136"/>
      <c r="I15" s="136"/>
      <c r="J15" s="137"/>
      <c r="K15" s="5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33.75" customHeight="1" x14ac:dyDescent="0.2">
      <c r="A16" s="4"/>
      <c r="B16" s="138" t="s">
        <v>13</v>
      </c>
      <c r="C16" s="137"/>
      <c r="D16" s="177" t="s">
        <v>14</v>
      </c>
      <c r="E16" s="137"/>
      <c r="F16" s="177" t="s">
        <v>15</v>
      </c>
      <c r="G16" s="136"/>
      <c r="H16" s="136"/>
      <c r="I16" s="136"/>
      <c r="J16" s="137"/>
      <c r="K16" s="5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 x14ac:dyDescent="0.2">
      <c r="A17" s="4"/>
      <c r="B17" s="178" t="s">
        <v>125</v>
      </c>
      <c r="C17" s="134"/>
      <c r="D17" s="179" t="s">
        <v>183</v>
      </c>
      <c r="E17" s="180"/>
      <c r="F17" s="184">
        <v>7</v>
      </c>
      <c r="G17" s="136"/>
      <c r="H17" s="136"/>
      <c r="I17" s="136"/>
      <c r="J17" s="137"/>
      <c r="K17" s="5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 x14ac:dyDescent="0.2">
      <c r="A18" s="4"/>
      <c r="B18" s="10"/>
      <c r="C18" s="10"/>
      <c r="D18" s="10"/>
      <c r="E18" s="10"/>
      <c r="F18" s="10"/>
      <c r="G18" s="10"/>
      <c r="H18" s="10"/>
      <c r="I18" s="10"/>
      <c r="J18" s="10"/>
      <c r="K18" s="5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2">
      <c r="A19" s="4"/>
      <c r="B19" s="130" t="s">
        <v>16</v>
      </c>
      <c r="C19" s="123"/>
      <c r="D19" s="123"/>
      <c r="E19" s="123"/>
      <c r="F19" s="123"/>
      <c r="G19" s="123"/>
      <c r="H19" s="123"/>
      <c r="I19" s="123"/>
      <c r="J19" s="124"/>
      <c r="K19" s="5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">
      <c r="A20" s="4"/>
      <c r="B20" s="14">
        <v>1</v>
      </c>
      <c r="C20" s="146" t="s">
        <v>17</v>
      </c>
      <c r="D20" s="123"/>
      <c r="E20" s="123"/>
      <c r="F20" s="123"/>
      <c r="G20" s="123"/>
      <c r="H20" s="123"/>
      <c r="I20" s="124"/>
      <c r="J20" s="70" t="s">
        <v>125</v>
      </c>
      <c r="K20" s="5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4"/>
      <c r="B21" s="15">
        <v>2</v>
      </c>
      <c r="C21" s="126" t="s">
        <v>18</v>
      </c>
      <c r="D21" s="123"/>
      <c r="E21" s="123"/>
      <c r="F21" s="123"/>
      <c r="G21" s="123"/>
      <c r="H21" s="123"/>
      <c r="I21" s="124"/>
      <c r="J21" s="69" t="s">
        <v>126</v>
      </c>
      <c r="K21" s="5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4"/>
      <c r="B22" s="14">
        <v>3</v>
      </c>
      <c r="C22" s="146" t="s">
        <v>19</v>
      </c>
      <c r="D22" s="123"/>
      <c r="E22" s="123"/>
      <c r="F22" s="123"/>
      <c r="G22" s="123"/>
      <c r="H22" s="123"/>
      <c r="I22" s="124"/>
      <c r="J22" s="16"/>
      <c r="K22" s="5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30" x14ac:dyDescent="0.2">
      <c r="A23" s="4"/>
      <c r="B23" s="15">
        <v>4</v>
      </c>
      <c r="C23" s="126" t="s">
        <v>20</v>
      </c>
      <c r="D23" s="123"/>
      <c r="E23" s="123"/>
      <c r="F23" s="123"/>
      <c r="G23" s="123"/>
      <c r="H23" s="123"/>
      <c r="I23" s="124"/>
      <c r="J23" s="69" t="s">
        <v>139</v>
      </c>
      <c r="K23" s="5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4"/>
      <c r="B24" s="14">
        <v>5</v>
      </c>
      <c r="C24" s="146" t="s">
        <v>21</v>
      </c>
      <c r="D24" s="123"/>
      <c r="E24" s="123"/>
      <c r="F24" s="123"/>
      <c r="G24" s="123"/>
      <c r="H24" s="123"/>
      <c r="I24" s="124"/>
      <c r="J24" s="17"/>
      <c r="K24" s="5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thickBot="1" x14ac:dyDescent="0.25">
      <c r="A25" s="4"/>
      <c r="B25" s="128"/>
      <c r="C25" s="129"/>
      <c r="D25" s="129"/>
      <c r="E25" s="129"/>
      <c r="F25" s="129"/>
      <c r="G25" s="129"/>
      <c r="H25" s="129"/>
      <c r="I25" s="129"/>
      <c r="J25" s="129"/>
      <c r="K25" s="5"/>
      <c r="L25" s="3"/>
      <c r="M25" s="18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">
      <c r="A26" s="1"/>
      <c r="B26" s="151"/>
      <c r="C26" s="152"/>
      <c r="D26" s="152"/>
      <c r="E26" s="152"/>
      <c r="F26" s="152"/>
      <c r="G26" s="152"/>
      <c r="H26" s="152"/>
      <c r="I26" s="152"/>
      <c r="J26" s="152"/>
      <c r="K26" s="2"/>
      <c r="L26" s="3"/>
      <c r="M26" s="1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">
      <c r="A27" s="4"/>
      <c r="B27" s="130" t="s">
        <v>22</v>
      </c>
      <c r="C27" s="123"/>
      <c r="D27" s="123"/>
      <c r="E27" s="123"/>
      <c r="F27" s="123"/>
      <c r="G27" s="123"/>
      <c r="H27" s="123"/>
      <c r="I27" s="123"/>
      <c r="J27" s="124"/>
      <c r="K27" s="5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">
      <c r="A28" s="4"/>
      <c r="B28" s="20">
        <v>1</v>
      </c>
      <c r="C28" s="145" t="s">
        <v>23</v>
      </c>
      <c r="D28" s="123"/>
      <c r="E28" s="123"/>
      <c r="F28" s="123"/>
      <c r="G28" s="123"/>
      <c r="H28" s="124"/>
      <c r="I28" s="20" t="s">
        <v>24</v>
      </c>
      <c r="J28" s="20" t="s">
        <v>25</v>
      </c>
      <c r="K28" s="5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">
      <c r="A29" s="4"/>
      <c r="B29" s="14" t="s">
        <v>3</v>
      </c>
      <c r="C29" s="146" t="s">
        <v>26</v>
      </c>
      <c r="D29" s="123"/>
      <c r="E29" s="123"/>
      <c r="F29" s="123"/>
      <c r="G29" s="123"/>
      <c r="H29" s="124"/>
      <c r="I29" s="21">
        <v>1</v>
      </c>
      <c r="J29" s="22">
        <f t="shared" ref="J29:J31" si="0">TRUNC((I29*$J$22),2)</f>
        <v>0</v>
      </c>
      <c r="K29" s="5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">
      <c r="A30" s="4"/>
      <c r="B30" s="23" t="s">
        <v>5</v>
      </c>
      <c r="C30" s="167" t="s">
        <v>27</v>
      </c>
      <c r="D30" s="123"/>
      <c r="E30" s="123"/>
      <c r="F30" s="123"/>
      <c r="G30" s="123"/>
      <c r="H30" s="124"/>
      <c r="I30" s="24">
        <v>0.3</v>
      </c>
      <c r="J30" s="25">
        <f t="shared" si="0"/>
        <v>0</v>
      </c>
      <c r="K30" s="5"/>
      <c r="L30" s="3"/>
      <c r="M30" s="18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4"/>
      <c r="B31" s="14" t="s">
        <v>8</v>
      </c>
      <c r="C31" s="146" t="s">
        <v>28</v>
      </c>
      <c r="D31" s="123"/>
      <c r="E31" s="123"/>
      <c r="F31" s="123"/>
      <c r="G31" s="123"/>
      <c r="H31" s="124"/>
      <c r="I31" s="24"/>
      <c r="J31" s="22">
        <f t="shared" si="0"/>
        <v>0</v>
      </c>
      <c r="K31" s="5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">
      <c r="A32" s="4"/>
      <c r="B32" s="23" t="s">
        <v>10</v>
      </c>
      <c r="C32" s="167" t="s">
        <v>29</v>
      </c>
      <c r="D32" s="123"/>
      <c r="E32" s="123"/>
      <c r="F32" s="123"/>
      <c r="G32" s="123"/>
      <c r="H32" s="124"/>
      <c r="I32" s="24"/>
      <c r="J32" s="78">
        <v>0</v>
      </c>
      <c r="K32" s="5"/>
      <c r="L32" s="72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4"/>
      <c r="B33" s="14" t="s">
        <v>30</v>
      </c>
      <c r="C33" s="146" t="s">
        <v>31</v>
      </c>
      <c r="D33" s="123"/>
      <c r="E33" s="123"/>
      <c r="F33" s="123"/>
      <c r="G33" s="123"/>
      <c r="H33" s="124"/>
      <c r="I33" s="24"/>
      <c r="J33" s="22">
        <f>(J29+J30+J32)/220*15.22</f>
        <v>0</v>
      </c>
      <c r="K33" s="5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4"/>
      <c r="B34" s="23" t="s">
        <v>32</v>
      </c>
      <c r="C34" s="167" t="s">
        <v>182</v>
      </c>
      <c r="D34" s="123"/>
      <c r="E34" s="123"/>
      <c r="F34" s="123"/>
      <c r="G34" s="123"/>
      <c r="H34" s="124"/>
      <c r="I34" s="24"/>
      <c r="J34" s="25">
        <f>(J29+J30)/220*(1.6*15.22)</f>
        <v>0</v>
      </c>
      <c r="K34" s="5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">
      <c r="A35" s="4"/>
      <c r="B35" s="127" t="s">
        <v>34</v>
      </c>
      <c r="C35" s="123"/>
      <c r="D35" s="123"/>
      <c r="E35" s="123"/>
      <c r="F35" s="123"/>
      <c r="G35" s="123"/>
      <c r="H35" s="123"/>
      <c r="I35" s="124"/>
      <c r="J35" s="26">
        <f>SUM(J29:J34)</f>
        <v>0</v>
      </c>
      <c r="K35" s="5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">
      <c r="A36" s="4"/>
      <c r="B36" s="13"/>
      <c r="C36" s="13"/>
      <c r="D36" s="13"/>
      <c r="E36" s="13"/>
      <c r="F36" s="13"/>
      <c r="G36" s="13"/>
      <c r="H36" s="13"/>
      <c r="I36" s="13"/>
      <c r="J36" s="27"/>
      <c r="K36" s="5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4"/>
      <c r="B37" s="135" t="s">
        <v>35</v>
      </c>
      <c r="C37" s="136"/>
      <c r="D37" s="136"/>
      <c r="E37" s="136"/>
      <c r="F37" s="136"/>
      <c r="G37" s="136"/>
      <c r="H37" s="136"/>
      <c r="I37" s="136"/>
      <c r="J37" s="137"/>
      <c r="K37" s="5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4"/>
      <c r="B38" s="160" t="s">
        <v>36</v>
      </c>
      <c r="C38" s="161"/>
      <c r="D38" s="161"/>
      <c r="E38" s="161"/>
      <c r="F38" s="161"/>
      <c r="G38" s="161"/>
      <c r="H38" s="162"/>
      <c r="I38" s="98" t="s">
        <v>24</v>
      </c>
      <c r="J38" s="98" t="s">
        <v>25</v>
      </c>
      <c r="K38" s="5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31.5" customHeight="1" x14ac:dyDescent="0.2">
      <c r="A39" s="4"/>
      <c r="B39" s="80" t="s">
        <v>3</v>
      </c>
      <c r="C39" s="163" t="s">
        <v>37</v>
      </c>
      <c r="D39" s="164"/>
      <c r="E39" s="164"/>
      <c r="F39" s="164"/>
      <c r="G39" s="164"/>
      <c r="H39" s="164"/>
      <c r="I39" s="99">
        <v>8.3333000000000004E-2</v>
      </c>
      <c r="J39" s="100">
        <f t="shared" ref="J39:J40" si="1">TRUNC($J$35*I39,2)</f>
        <v>0</v>
      </c>
      <c r="K39" s="5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9.25" customHeight="1" x14ac:dyDescent="0.2">
      <c r="A40" s="4"/>
      <c r="B40" s="101" t="s">
        <v>5</v>
      </c>
      <c r="C40" s="165" t="s">
        <v>38</v>
      </c>
      <c r="D40" s="164"/>
      <c r="E40" s="164"/>
      <c r="F40" s="164"/>
      <c r="G40" s="164"/>
      <c r="H40" s="164"/>
      <c r="I40" s="102">
        <f>I39+I39/3</f>
        <v>0.11111066666666668</v>
      </c>
      <c r="J40" s="103">
        <f t="shared" si="1"/>
        <v>0</v>
      </c>
      <c r="K40" s="5"/>
      <c r="L40" s="32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29.25" customHeight="1" x14ac:dyDescent="0.2">
      <c r="A41" s="4"/>
      <c r="B41" s="104" t="s">
        <v>8</v>
      </c>
      <c r="C41" s="166" t="s">
        <v>184</v>
      </c>
      <c r="D41" s="166"/>
      <c r="E41" s="166"/>
      <c r="F41" s="166"/>
      <c r="G41" s="166"/>
      <c r="H41" s="166"/>
      <c r="I41" s="105">
        <f>(I39+I40)*I53</f>
        <v>6.5721959333333344E-2</v>
      </c>
      <c r="J41" s="106">
        <f>I41*J35</f>
        <v>0</v>
      </c>
      <c r="K41" s="5"/>
      <c r="L41" s="32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4"/>
      <c r="B42" s="155" t="s">
        <v>39</v>
      </c>
      <c r="C42" s="133"/>
      <c r="D42" s="133"/>
      <c r="E42" s="133"/>
      <c r="F42" s="133"/>
      <c r="G42" s="133"/>
      <c r="H42" s="134"/>
      <c r="I42" s="33">
        <f t="shared" ref="I42:J42" si="2">SUM(I39:I40)</f>
        <v>0.19444366666666668</v>
      </c>
      <c r="J42" s="34">
        <f t="shared" si="2"/>
        <v>0</v>
      </c>
      <c r="K42" s="5"/>
      <c r="L42" s="32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4"/>
      <c r="B43" s="132"/>
      <c r="C43" s="133"/>
      <c r="D43" s="133"/>
      <c r="E43" s="133"/>
      <c r="F43" s="133"/>
      <c r="G43" s="133"/>
      <c r="H43" s="133"/>
      <c r="I43" s="133"/>
      <c r="J43" s="149"/>
      <c r="K43" s="5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4"/>
      <c r="B44" s="156" t="s">
        <v>40</v>
      </c>
      <c r="C44" s="136"/>
      <c r="D44" s="136"/>
      <c r="E44" s="136"/>
      <c r="F44" s="136"/>
      <c r="G44" s="136"/>
      <c r="H44" s="137"/>
      <c r="I44" s="35" t="s">
        <v>24</v>
      </c>
      <c r="J44" s="35" t="s">
        <v>25</v>
      </c>
      <c r="K44" s="5"/>
      <c r="L44" s="72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4"/>
      <c r="B45" s="9" t="s">
        <v>3</v>
      </c>
      <c r="C45" s="154" t="s">
        <v>133</v>
      </c>
      <c r="D45" s="133"/>
      <c r="E45" s="133"/>
      <c r="F45" s="133"/>
      <c r="G45" s="133"/>
      <c r="H45" s="134"/>
      <c r="I45" s="36">
        <v>0.2</v>
      </c>
      <c r="J45" s="74">
        <f>TRUNC(($J$35+$J$42)*$I$45,2)</f>
        <v>0</v>
      </c>
      <c r="K45" s="5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4"/>
      <c r="B46" s="11" t="s">
        <v>5</v>
      </c>
      <c r="C46" s="139" t="s">
        <v>41</v>
      </c>
      <c r="D46" s="136"/>
      <c r="E46" s="136"/>
      <c r="F46" s="136"/>
      <c r="G46" s="136"/>
      <c r="H46" s="137"/>
      <c r="I46" s="36">
        <v>2.5000000000000001E-2</v>
      </c>
      <c r="J46" s="31">
        <f>TRUNC(($J$35+$J$42)*$I$46,2)</f>
        <v>0</v>
      </c>
      <c r="K46" s="5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">
      <c r="A47" s="4"/>
      <c r="B47" s="9" t="s">
        <v>8</v>
      </c>
      <c r="C47" s="154" t="s">
        <v>128</v>
      </c>
      <c r="D47" s="133"/>
      <c r="E47" s="133"/>
      <c r="F47" s="133"/>
      <c r="G47" s="133"/>
      <c r="H47" s="134"/>
      <c r="I47" s="36"/>
      <c r="J47" s="30">
        <f>TRUNC(($J$35+$J$42)*$I$47,2)</f>
        <v>0</v>
      </c>
      <c r="K47" s="5"/>
      <c r="L47" s="72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">
      <c r="A48" s="4"/>
      <c r="B48" s="11" t="s">
        <v>10</v>
      </c>
      <c r="C48" s="139" t="s">
        <v>42</v>
      </c>
      <c r="D48" s="136"/>
      <c r="E48" s="136"/>
      <c r="F48" s="136"/>
      <c r="G48" s="136"/>
      <c r="H48" s="137"/>
      <c r="I48" s="36">
        <v>1.4999999999999999E-2</v>
      </c>
      <c r="J48" s="31">
        <f>TRUNC(($J$35+$J$42)*$I$48,2)</f>
        <v>0</v>
      </c>
      <c r="K48" s="5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4"/>
      <c r="B49" s="9" t="s">
        <v>30</v>
      </c>
      <c r="C49" s="132" t="s">
        <v>43</v>
      </c>
      <c r="D49" s="133"/>
      <c r="E49" s="133"/>
      <c r="F49" s="133"/>
      <c r="G49" s="133"/>
      <c r="H49" s="134"/>
      <c r="I49" s="36">
        <v>0.01</v>
      </c>
      <c r="J49" s="30">
        <f>TRUNC(($J$35+$J$42)*$I$49,2)</f>
        <v>0</v>
      </c>
      <c r="K49" s="5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4"/>
      <c r="B50" s="11" t="s">
        <v>32</v>
      </c>
      <c r="C50" s="139" t="s">
        <v>44</v>
      </c>
      <c r="D50" s="136"/>
      <c r="E50" s="136"/>
      <c r="F50" s="136"/>
      <c r="G50" s="136"/>
      <c r="H50" s="137"/>
      <c r="I50" s="36">
        <v>6.0000000000000001E-3</v>
      </c>
      <c r="J50" s="31">
        <f>TRUNC(($J$35+$J$42)*$I$50,2)</f>
        <v>0</v>
      </c>
      <c r="K50" s="5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4"/>
      <c r="B51" s="9" t="s">
        <v>45</v>
      </c>
      <c r="C51" s="132" t="s">
        <v>46</v>
      </c>
      <c r="D51" s="133"/>
      <c r="E51" s="133"/>
      <c r="F51" s="133"/>
      <c r="G51" s="133"/>
      <c r="H51" s="134"/>
      <c r="I51" s="36">
        <v>2E-3</v>
      </c>
      <c r="J51" s="30">
        <f>TRUNC(($J$35+$J$42)*$I$51,2)</f>
        <v>0</v>
      </c>
      <c r="K51" s="5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4"/>
      <c r="B52" s="11" t="s">
        <v>47</v>
      </c>
      <c r="C52" s="139" t="s">
        <v>48</v>
      </c>
      <c r="D52" s="136"/>
      <c r="E52" s="136"/>
      <c r="F52" s="136"/>
      <c r="G52" s="136"/>
      <c r="H52" s="137"/>
      <c r="I52" s="36">
        <v>0.08</v>
      </c>
      <c r="J52" s="31">
        <f>TRUNC(($J$35+$J$42)*$I$52,2)</f>
        <v>0</v>
      </c>
      <c r="K52" s="5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4"/>
      <c r="B53" s="155" t="s">
        <v>49</v>
      </c>
      <c r="C53" s="133"/>
      <c r="D53" s="133"/>
      <c r="E53" s="133"/>
      <c r="F53" s="133"/>
      <c r="G53" s="133"/>
      <c r="H53" s="134"/>
      <c r="I53" s="37">
        <f t="shared" ref="I53:J53" si="3">SUM(I45:I52)</f>
        <v>0.33800000000000002</v>
      </c>
      <c r="J53" s="34">
        <f t="shared" si="3"/>
        <v>0</v>
      </c>
      <c r="K53" s="5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4"/>
      <c r="B54" s="132"/>
      <c r="C54" s="133"/>
      <c r="D54" s="133"/>
      <c r="E54" s="133"/>
      <c r="F54" s="133"/>
      <c r="G54" s="133"/>
      <c r="H54" s="133"/>
      <c r="I54" s="133"/>
      <c r="J54" s="134"/>
      <c r="K54" s="5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4"/>
      <c r="B55" s="156" t="s">
        <v>50</v>
      </c>
      <c r="C55" s="136"/>
      <c r="D55" s="136"/>
      <c r="E55" s="136"/>
      <c r="F55" s="136"/>
      <c r="G55" s="136"/>
      <c r="H55" s="136"/>
      <c r="I55" s="137"/>
      <c r="J55" s="35" t="s">
        <v>25</v>
      </c>
      <c r="K55" s="5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4"/>
      <c r="B56" s="12" t="s">
        <v>3</v>
      </c>
      <c r="C56" s="157" t="s">
        <v>130</v>
      </c>
      <c r="D56" s="123"/>
      <c r="E56" s="123"/>
      <c r="F56" s="123"/>
      <c r="G56" s="123"/>
      <c r="H56" s="124"/>
      <c r="I56" s="38"/>
      <c r="J56" s="39">
        <f>(I56*2*15)-(J29*0.06)</f>
        <v>0</v>
      </c>
      <c r="K56" s="5"/>
      <c r="L56" s="32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6.75" customHeight="1" x14ac:dyDescent="0.2">
      <c r="A57" s="4"/>
      <c r="B57" s="40" t="s">
        <v>5</v>
      </c>
      <c r="C57" s="158" t="s">
        <v>129</v>
      </c>
      <c r="D57" s="123"/>
      <c r="E57" s="123"/>
      <c r="F57" s="123"/>
      <c r="G57" s="123"/>
      <c r="H57" s="124"/>
      <c r="I57" s="41"/>
      <c r="J57" s="39">
        <f>I57*15</f>
        <v>0</v>
      </c>
      <c r="K57" s="5"/>
      <c r="L57" s="72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4"/>
      <c r="B58" s="9" t="s">
        <v>8</v>
      </c>
      <c r="C58" s="132" t="s">
        <v>51</v>
      </c>
      <c r="D58" s="133"/>
      <c r="E58" s="133"/>
      <c r="F58" s="133"/>
      <c r="G58" s="133"/>
      <c r="H58" s="133"/>
      <c r="I58" s="134"/>
      <c r="J58" s="42">
        <v>0</v>
      </c>
      <c r="K58" s="5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4"/>
      <c r="B59" s="11" t="s">
        <v>10</v>
      </c>
      <c r="C59" s="159" t="s">
        <v>132</v>
      </c>
      <c r="D59" s="136"/>
      <c r="E59" s="136"/>
      <c r="F59" s="136"/>
      <c r="G59" s="136"/>
      <c r="H59" s="136"/>
      <c r="I59" s="137"/>
      <c r="J59" s="42"/>
      <c r="K59" s="5"/>
      <c r="L59" s="72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4"/>
      <c r="B60" s="9" t="s">
        <v>30</v>
      </c>
      <c r="C60" s="132" t="s">
        <v>52</v>
      </c>
      <c r="D60" s="133"/>
      <c r="E60" s="133"/>
      <c r="F60" s="133"/>
      <c r="G60" s="133"/>
      <c r="H60" s="133"/>
      <c r="I60" s="134"/>
      <c r="J60" s="73"/>
      <c r="K60" s="5"/>
      <c r="L60" s="72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4"/>
      <c r="B61" s="11" t="s">
        <v>32</v>
      </c>
      <c r="C61" s="159" t="s">
        <v>131</v>
      </c>
      <c r="D61" s="136"/>
      <c r="E61" s="136"/>
      <c r="F61" s="136"/>
      <c r="G61" s="136"/>
      <c r="H61" s="136"/>
      <c r="I61" s="137"/>
      <c r="J61" s="42">
        <v>0</v>
      </c>
      <c r="K61" s="5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4"/>
      <c r="B62" s="155" t="s">
        <v>53</v>
      </c>
      <c r="C62" s="133"/>
      <c r="D62" s="133"/>
      <c r="E62" s="133"/>
      <c r="F62" s="133"/>
      <c r="G62" s="133"/>
      <c r="H62" s="133"/>
      <c r="I62" s="134"/>
      <c r="J62" s="34">
        <f>SUM(J56:J61)</f>
        <v>0</v>
      </c>
      <c r="K62" s="5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4"/>
      <c r="B63" s="132"/>
      <c r="C63" s="133"/>
      <c r="D63" s="133"/>
      <c r="E63" s="133"/>
      <c r="F63" s="133"/>
      <c r="G63" s="133"/>
      <c r="H63" s="133"/>
      <c r="I63" s="133"/>
      <c r="J63" s="134"/>
      <c r="K63" s="5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4"/>
      <c r="B64" s="145" t="s">
        <v>54</v>
      </c>
      <c r="C64" s="123"/>
      <c r="D64" s="123"/>
      <c r="E64" s="123"/>
      <c r="F64" s="123"/>
      <c r="G64" s="123"/>
      <c r="H64" s="123"/>
      <c r="I64" s="123"/>
      <c r="J64" s="124"/>
      <c r="K64" s="5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4"/>
      <c r="B65" s="150" t="s">
        <v>55</v>
      </c>
      <c r="C65" s="123"/>
      <c r="D65" s="123"/>
      <c r="E65" s="123"/>
      <c r="F65" s="123"/>
      <c r="G65" s="123"/>
      <c r="H65" s="123"/>
      <c r="I65" s="124"/>
      <c r="J65" s="43" t="s">
        <v>25</v>
      </c>
      <c r="K65" s="5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4"/>
      <c r="B66" s="14" t="s">
        <v>56</v>
      </c>
      <c r="C66" s="146" t="s">
        <v>57</v>
      </c>
      <c r="D66" s="123"/>
      <c r="E66" s="123"/>
      <c r="F66" s="123"/>
      <c r="G66" s="123"/>
      <c r="H66" s="123"/>
      <c r="I66" s="124"/>
      <c r="J66" s="22">
        <f>J42</f>
        <v>0</v>
      </c>
      <c r="K66" s="5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4"/>
      <c r="B67" s="15" t="s">
        <v>58</v>
      </c>
      <c r="C67" s="126" t="s">
        <v>59</v>
      </c>
      <c r="D67" s="123"/>
      <c r="E67" s="123"/>
      <c r="F67" s="123"/>
      <c r="G67" s="123"/>
      <c r="H67" s="123"/>
      <c r="I67" s="124"/>
      <c r="J67" s="44">
        <f>J53</f>
        <v>0</v>
      </c>
      <c r="K67" s="5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4"/>
      <c r="B68" s="14" t="s">
        <v>60</v>
      </c>
      <c r="C68" s="146" t="s">
        <v>61</v>
      </c>
      <c r="D68" s="123"/>
      <c r="E68" s="123"/>
      <c r="F68" s="123"/>
      <c r="G68" s="123"/>
      <c r="H68" s="123"/>
      <c r="I68" s="124"/>
      <c r="J68" s="22">
        <f>J62</f>
        <v>0</v>
      </c>
      <c r="K68" s="5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4"/>
      <c r="B69" s="148" t="s">
        <v>62</v>
      </c>
      <c r="C69" s="123"/>
      <c r="D69" s="123"/>
      <c r="E69" s="123"/>
      <c r="F69" s="123"/>
      <c r="G69" s="123"/>
      <c r="H69" s="123"/>
      <c r="I69" s="124"/>
      <c r="J69" s="45">
        <f>SUM(J66:J68)</f>
        <v>0</v>
      </c>
      <c r="K69" s="5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thickBot="1" x14ac:dyDescent="0.25">
      <c r="A70" s="4"/>
      <c r="B70" s="128"/>
      <c r="C70" s="129"/>
      <c r="D70" s="129"/>
      <c r="E70" s="129"/>
      <c r="F70" s="129"/>
      <c r="G70" s="129"/>
      <c r="H70" s="129"/>
      <c r="I70" s="129"/>
      <c r="J70" s="129"/>
      <c r="K70" s="5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1"/>
      <c r="B71" s="19"/>
      <c r="C71" s="19"/>
      <c r="D71" s="19"/>
      <c r="E71" s="19"/>
      <c r="F71" s="19"/>
      <c r="G71" s="19"/>
      <c r="H71" s="19"/>
      <c r="I71" s="19"/>
      <c r="J71" s="19"/>
      <c r="K71" s="2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4"/>
      <c r="B72" s="130" t="s">
        <v>63</v>
      </c>
      <c r="C72" s="123"/>
      <c r="D72" s="123"/>
      <c r="E72" s="123"/>
      <c r="F72" s="123"/>
      <c r="G72" s="123"/>
      <c r="H72" s="123"/>
      <c r="I72" s="123"/>
      <c r="J72" s="124"/>
      <c r="K72" s="5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4"/>
      <c r="B73" s="20">
        <v>3</v>
      </c>
      <c r="C73" s="145" t="s">
        <v>64</v>
      </c>
      <c r="D73" s="123"/>
      <c r="E73" s="123"/>
      <c r="F73" s="123"/>
      <c r="G73" s="123"/>
      <c r="H73" s="124"/>
      <c r="I73" s="20" t="s">
        <v>24</v>
      </c>
      <c r="J73" s="20" t="s">
        <v>25</v>
      </c>
      <c r="K73" s="5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4"/>
      <c r="B74" s="14" t="s">
        <v>3</v>
      </c>
      <c r="C74" s="146" t="s">
        <v>65</v>
      </c>
      <c r="D74" s="123"/>
      <c r="E74" s="123"/>
      <c r="F74" s="123"/>
      <c r="G74" s="123"/>
      <c r="H74" s="124"/>
      <c r="I74" s="24"/>
      <c r="J74" s="22">
        <f t="shared" ref="J74:J78" si="4">TRUNC(I74*$J$35,2)</f>
        <v>0</v>
      </c>
      <c r="K74" s="5"/>
      <c r="L74" s="72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4"/>
      <c r="B75" s="15" t="s">
        <v>5</v>
      </c>
      <c r="C75" s="126" t="s">
        <v>66</v>
      </c>
      <c r="D75" s="123"/>
      <c r="E75" s="123"/>
      <c r="F75" s="123"/>
      <c r="G75" s="123"/>
      <c r="H75" s="124"/>
      <c r="I75" s="24"/>
      <c r="J75" s="44">
        <f t="shared" si="4"/>
        <v>0</v>
      </c>
      <c r="K75" s="5"/>
      <c r="L75" s="72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4"/>
      <c r="B76" s="14" t="s">
        <v>8</v>
      </c>
      <c r="C76" s="146" t="s">
        <v>67</v>
      </c>
      <c r="D76" s="123"/>
      <c r="E76" s="123"/>
      <c r="F76" s="123"/>
      <c r="G76" s="123"/>
      <c r="H76" s="124"/>
      <c r="I76" s="24"/>
      <c r="J76" s="22">
        <f t="shared" si="4"/>
        <v>0</v>
      </c>
      <c r="K76" s="5"/>
      <c r="L76" s="72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4"/>
      <c r="B77" s="15" t="s">
        <v>10</v>
      </c>
      <c r="C77" s="126" t="s">
        <v>68</v>
      </c>
      <c r="D77" s="123"/>
      <c r="E77" s="123"/>
      <c r="F77" s="123"/>
      <c r="G77" s="123"/>
      <c r="H77" s="124"/>
      <c r="I77" s="24"/>
      <c r="J77" s="44">
        <f t="shared" si="4"/>
        <v>0</v>
      </c>
      <c r="K77" s="5"/>
      <c r="L77" s="75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36" customHeight="1" x14ac:dyDescent="0.2">
      <c r="A78" s="4"/>
      <c r="B78" s="14" t="s">
        <v>30</v>
      </c>
      <c r="C78" s="146" t="s">
        <v>69</v>
      </c>
      <c r="D78" s="123"/>
      <c r="E78" s="123"/>
      <c r="F78" s="123"/>
      <c r="G78" s="123"/>
      <c r="H78" s="124"/>
      <c r="I78" s="24"/>
      <c r="J78" s="22">
        <f t="shared" si="4"/>
        <v>0</v>
      </c>
      <c r="K78" s="5"/>
      <c r="L78" s="76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4"/>
      <c r="B79" s="148" t="s">
        <v>70</v>
      </c>
      <c r="C79" s="123"/>
      <c r="D79" s="123"/>
      <c r="E79" s="123"/>
      <c r="F79" s="123"/>
      <c r="G79" s="123"/>
      <c r="H79" s="124"/>
      <c r="I79" s="47">
        <f t="shared" ref="I79:J79" si="5">SUM(I74:I78)</f>
        <v>0</v>
      </c>
      <c r="J79" s="45">
        <f t="shared" si="5"/>
        <v>0</v>
      </c>
      <c r="K79" s="5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4"/>
      <c r="B80" s="132"/>
      <c r="C80" s="133"/>
      <c r="D80" s="133"/>
      <c r="E80" s="133"/>
      <c r="F80" s="133"/>
      <c r="G80" s="133"/>
      <c r="H80" s="133"/>
      <c r="I80" s="133"/>
      <c r="J80" s="134"/>
      <c r="K80" s="5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4"/>
      <c r="B81" s="135" t="s">
        <v>71</v>
      </c>
      <c r="C81" s="136"/>
      <c r="D81" s="136"/>
      <c r="E81" s="136"/>
      <c r="F81" s="136"/>
      <c r="G81" s="136"/>
      <c r="H81" s="136"/>
      <c r="I81" s="136"/>
      <c r="J81" s="137"/>
      <c r="K81" s="5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4"/>
      <c r="B82" s="138" t="s">
        <v>72</v>
      </c>
      <c r="C82" s="136"/>
      <c r="D82" s="136"/>
      <c r="E82" s="136"/>
      <c r="F82" s="136"/>
      <c r="G82" s="136"/>
      <c r="H82" s="137"/>
      <c r="I82" s="28" t="s">
        <v>24</v>
      </c>
      <c r="J82" s="28" t="s">
        <v>25</v>
      </c>
      <c r="K82" s="5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4"/>
      <c r="B83" s="9" t="s">
        <v>3</v>
      </c>
      <c r="C83" s="132" t="s">
        <v>73</v>
      </c>
      <c r="D83" s="133"/>
      <c r="E83" s="133"/>
      <c r="F83" s="133"/>
      <c r="G83" s="133"/>
      <c r="H83" s="134"/>
      <c r="I83" s="48"/>
      <c r="J83" s="30">
        <f t="shared" ref="J83:J88" si="6">TRUNC(($J$35)*I83,2)</f>
        <v>0</v>
      </c>
      <c r="K83" s="5"/>
      <c r="L83" s="72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4"/>
      <c r="B84" s="11" t="s">
        <v>5</v>
      </c>
      <c r="C84" s="139" t="s">
        <v>74</v>
      </c>
      <c r="D84" s="136"/>
      <c r="E84" s="136"/>
      <c r="F84" s="136"/>
      <c r="G84" s="136"/>
      <c r="H84" s="137"/>
      <c r="I84" s="48"/>
      <c r="J84" s="31">
        <f t="shared" si="6"/>
        <v>0</v>
      </c>
      <c r="K84" s="5"/>
      <c r="L84" s="72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4"/>
      <c r="B85" s="9" t="s">
        <v>8</v>
      </c>
      <c r="C85" s="132" t="s">
        <v>75</v>
      </c>
      <c r="D85" s="133"/>
      <c r="E85" s="133"/>
      <c r="F85" s="133"/>
      <c r="G85" s="133"/>
      <c r="H85" s="134"/>
      <c r="I85" s="48"/>
      <c r="J85" s="30">
        <f t="shared" si="6"/>
        <v>0</v>
      </c>
      <c r="K85" s="5"/>
      <c r="L85" s="72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4"/>
      <c r="B86" s="11" t="s">
        <v>10</v>
      </c>
      <c r="C86" s="139" t="s">
        <v>76</v>
      </c>
      <c r="D86" s="136"/>
      <c r="E86" s="136"/>
      <c r="F86" s="136"/>
      <c r="G86" s="136"/>
      <c r="H86" s="137"/>
      <c r="I86" s="48"/>
      <c r="J86" s="31">
        <f t="shared" si="6"/>
        <v>0</v>
      </c>
      <c r="K86" s="5"/>
      <c r="L86" s="72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4"/>
      <c r="B87" s="9" t="s">
        <v>30</v>
      </c>
      <c r="C87" s="132" t="s">
        <v>77</v>
      </c>
      <c r="D87" s="133"/>
      <c r="E87" s="133"/>
      <c r="F87" s="133"/>
      <c r="G87" s="133"/>
      <c r="H87" s="134"/>
      <c r="I87" s="48"/>
      <c r="J87" s="30">
        <f t="shared" si="6"/>
        <v>0</v>
      </c>
      <c r="K87" s="5"/>
      <c r="L87" s="72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4"/>
      <c r="B88" s="11" t="s">
        <v>32</v>
      </c>
      <c r="C88" s="139" t="s">
        <v>78</v>
      </c>
      <c r="D88" s="136"/>
      <c r="E88" s="136"/>
      <c r="F88" s="136"/>
      <c r="G88" s="136"/>
      <c r="H88" s="137"/>
      <c r="I88" s="48"/>
      <c r="J88" s="31">
        <f t="shared" si="6"/>
        <v>0</v>
      </c>
      <c r="K88" s="5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4"/>
      <c r="B89" s="155" t="s">
        <v>79</v>
      </c>
      <c r="C89" s="133"/>
      <c r="D89" s="133"/>
      <c r="E89" s="133"/>
      <c r="F89" s="133"/>
      <c r="G89" s="133"/>
      <c r="H89" s="134"/>
      <c r="I89" s="33">
        <f t="shared" ref="I89:J89" si="7">SUM(I83:I88)</f>
        <v>0</v>
      </c>
      <c r="J89" s="34">
        <f t="shared" si="7"/>
        <v>0</v>
      </c>
      <c r="K89" s="5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4"/>
      <c r="B90" s="132"/>
      <c r="C90" s="133"/>
      <c r="D90" s="133"/>
      <c r="E90" s="133"/>
      <c r="F90" s="133"/>
      <c r="G90" s="133"/>
      <c r="H90" s="133"/>
      <c r="I90" s="133"/>
      <c r="J90" s="149"/>
      <c r="K90" s="5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4"/>
      <c r="B91" s="138" t="s">
        <v>80</v>
      </c>
      <c r="C91" s="136"/>
      <c r="D91" s="136"/>
      <c r="E91" s="136"/>
      <c r="F91" s="136"/>
      <c r="G91" s="136"/>
      <c r="H91" s="137"/>
      <c r="I91" s="28" t="s">
        <v>24</v>
      </c>
      <c r="J91" s="28" t="s">
        <v>25</v>
      </c>
      <c r="K91" s="5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4"/>
      <c r="B92" s="9" t="s">
        <v>3</v>
      </c>
      <c r="C92" s="132" t="s">
        <v>81</v>
      </c>
      <c r="D92" s="133"/>
      <c r="E92" s="133"/>
      <c r="F92" s="133"/>
      <c r="G92" s="133"/>
      <c r="H92" s="134"/>
      <c r="I92" s="29">
        <v>0</v>
      </c>
      <c r="J92" s="30">
        <v>0</v>
      </c>
      <c r="K92" s="5"/>
      <c r="L92" s="72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4"/>
      <c r="B93" s="153" t="s">
        <v>82</v>
      </c>
      <c r="C93" s="136"/>
      <c r="D93" s="136"/>
      <c r="E93" s="136"/>
      <c r="F93" s="136"/>
      <c r="G93" s="136"/>
      <c r="H93" s="137"/>
      <c r="I93" s="49">
        <v>0</v>
      </c>
      <c r="J93" s="50">
        <v>0</v>
      </c>
      <c r="K93" s="5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4"/>
      <c r="B94" s="132"/>
      <c r="C94" s="133"/>
      <c r="D94" s="133"/>
      <c r="E94" s="133"/>
      <c r="F94" s="133"/>
      <c r="G94" s="133"/>
      <c r="H94" s="133"/>
      <c r="I94" s="133"/>
      <c r="J94" s="149"/>
      <c r="K94" s="5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4"/>
      <c r="B95" s="145" t="s">
        <v>83</v>
      </c>
      <c r="C95" s="123"/>
      <c r="D95" s="123"/>
      <c r="E95" s="123"/>
      <c r="F95" s="123"/>
      <c r="G95" s="123"/>
      <c r="H95" s="123"/>
      <c r="I95" s="123"/>
      <c r="J95" s="124"/>
      <c r="K95" s="5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4"/>
      <c r="B96" s="150" t="s">
        <v>84</v>
      </c>
      <c r="C96" s="123"/>
      <c r="D96" s="123"/>
      <c r="E96" s="123"/>
      <c r="F96" s="123"/>
      <c r="G96" s="123"/>
      <c r="H96" s="123"/>
      <c r="I96" s="124"/>
      <c r="J96" s="43" t="s">
        <v>25</v>
      </c>
      <c r="K96" s="5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4"/>
      <c r="B97" s="14" t="s">
        <v>85</v>
      </c>
      <c r="C97" s="146" t="s">
        <v>86</v>
      </c>
      <c r="D97" s="123"/>
      <c r="E97" s="123"/>
      <c r="F97" s="123"/>
      <c r="G97" s="123"/>
      <c r="H97" s="123"/>
      <c r="I97" s="124"/>
      <c r="J97" s="22">
        <f>J89</f>
        <v>0</v>
      </c>
      <c r="K97" s="5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4"/>
      <c r="B98" s="15" t="s">
        <v>87</v>
      </c>
      <c r="C98" s="126" t="s">
        <v>88</v>
      </c>
      <c r="D98" s="123"/>
      <c r="E98" s="123"/>
      <c r="F98" s="123"/>
      <c r="G98" s="123"/>
      <c r="H98" s="123"/>
      <c r="I98" s="124"/>
      <c r="J98" s="44">
        <f>J93</f>
        <v>0</v>
      </c>
      <c r="K98" s="5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4"/>
      <c r="B99" s="127" t="s">
        <v>89</v>
      </c>
      <c r="C99" s="123"/>
      <c r="D99" s="123"/>
      <c r="E99" s="123"/>
      <c r="F99" s="123"/>
      <c r="G99" s="123"/>
      <c r="H99" s="123"/>
      <c r="I99" s="124"/>
      <c r="J99" s="26">
        <f>SUM(J97:J98)</f>
        <v>0</v>
      </c>
      <c r="K99" s="5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thickBot="1" x14ac:dyDescent="0.25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8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1"/>
      <c r="B101" s="151"/>
      <c r="C101" s="152"/>
      <c r="D101" s="152"/>
      <c r="E101" s="152"/>
      <c r="F101" s="152"/>
      <c r="G101" s="152"/>
      <c r="H101" s="152"/>
      <c r="I101" s="152"/>
      <c r="J101" s="152"/>
      <c r="K101" s="2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4"/>
      <c r="B102" s="130" t="s">
        <v>90</v>
      </c>
      <c r="C102" s="123"/>
      <c r="D102" s="123"/>
      <c r="E102" s="123"/>
      <c r="F102" s="123"/>
      <c r="G102" s="123"/>
      <c r="H102" s="123"/>
      <c r="I102" s="123"/>
      <c r="J102" s="124"/>
      <c r="K102" s="5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4"/>
      <c r="B103" s="20">
        <v>5</v>
      </c>
      <c r="C103" s="145" t="s">
        <v>91</v>
      </c>
      <c r="D103" s="123"/>
      <c r="E103" s="123"/>
      <c r="F103" s="123"/>
      <c r="G103" s="123"/>
      <c r="H103" s="123"/>
      <c r="I103" s="124"/>
      <c r="J103" s="20" t="s">
        <v>25</v>
      </c>
      <c r="K103" s="5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4"/>
      <c r="B104" s="14" t="s">
        <v>3</v>
      </c>
      <c r="C104" s="122" t="s">
        <v>198</v>
      </c>
      <c r="D104" s="123"/>
      <c r="E104" s="123"/>
      <c r="F104" s="123"/>
      <c r="G104" s="123"/>
      <c r="H104" s="123"/>
      <c r="I104" s="124"/>
      <c r="J104" s="51">
        <f>'Uniformes e Materiais'!F21</f>
        <v>0</v>
      </c>
      <c r="K104" s="5"/>
      <c r="L104" s="77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4"/>
      <c r="B105" s="15" t="s">
        <v>5</v>
      </c>
      <c r="C105" s="125" t="s">
        <v>199</v>
      </c>
      <c r="D105" s="123"/>
      <c r="E105" s="123"/>
      <c r="F105" s="123"/>
      <c r="G105" s="123"/>
      <c r="H105" s="123"/>
      <c r="I105" s="124"/>
      <c r="J105" s="51">
        <v>0</v>
      </c>
      <c r="K105" s="5"/>
      <c r="L105" s="32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4"/>
      <c r="B106" s="52" t="s">
        <v>8</v>
      </c>
      <c r="C106" s="122" t="s">
        <v>202</v>
      </c>
      <c r="D106" s="123"/>
      <c r="E106" s="123"/>
      <c r="F106" s="123"/>
      <c r="G106" s="123"/>
      <c r="H106" s="123"/>
      <c r="I106" s="124"/>
      <c r="J106" s="51">
        <f>'Uniformes e Materiais'!G28</f>
        <v>0</v>
      </c>
      <c r="K106" s="5"/>
      <c r="L106" s="32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4"/>
      <c r="B107" s="15" t="s">
        <v>10</v>
      </c>
      <c r="C107" s="126" t="s">
        <v>33</v>
      </c>
      <c r="D107" s="123"/>
      <c r="E107" s="123"/>
      <c r="F107" s="123"/>
      <c r="G107" s="123"/>
      <c r="H107" s="123"/>
      <c r="I107" s="124"/>
      <c r="J107" s="51">
        <v>0</v>
      </c>
      <c r="K107" s="5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4"/>
      <c r="B108" s="127" t="s">
        <v>92</v>
      </c>
      <c r="C108" s="123"/>
      <c r="D108" s="123"/>
      <c r="E108" s="123"/>
      <c r="F108" s="123"/>
      <c r="G108" s="123"/>
      <c r="H108" s="123"/>
      <c r="I108" s="124"/>
      <c r="J108" s="26">
        <f>SUM(J104:J107)</f>
        <v>0</v>
      </c>
      <c r="K108" s="5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4"/>
      <c r="B109" s="128"/>
      <c r="C109" s="129"/>
      <c r="D109" s="129"/>
      <c r="E109" s="129"/>
      <c r="F109" s="129"/>
      <c r="G109" s="129"/>
      <c r="H109" s="129"/>
      <c r="I109" s="129"/>
      <c r="J109" s="129"/>
      <c r="K109" s="5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4"/>
      <c r="B110" s="53"/>
      <c r="C110" s="53"/>
      <c r="D110" s="53"/>
      <c r="E110" s="53"/>
      <c r="F110" s="53"/>
      <c r="G110" s="53"/>
      <c r="H110" s="53"/>
      <c r="I110" s="53"/>
      <c r="J110" s="53"/>
      <c r="K110" s="5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4"/>
      <c r="B111" s="130" t="s">
        <v>93</v>
      </c>
      <c r="C111" s="123"/>
      <c r="D111" s="123"/>
      <c r="E111" s="123"/>
      <c r="F111" s="123"/>
      <c r="G111" s="123"/>
      <c r="H111" s="123"/>
      <c r="I111" s="123"/>
      <c r="J111" s="124"/>
      <c r="K111" s="5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4"/>
      <c r="B112" s="20">
        <v>6</v>
      </c>
      <c r="C112" s="145" t="s">
        <v>94</v>
      </c>
      <c r="D112" s="123"/>
      <c r="E112" s="123"/>
      <c r="F112" s="123"/>
      <c r="G112" s="123"/>
      <c r="H112" s="124"/>
      <c r="I112" s="20" t="s">
        <v>24</v>
      </c>
      <c r="J112" s="20" t="s">
        <v>25</v>
      </c>
      <c r="K112" s="5"/>
      <c r="L112" s="72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4"/>
      <c r="B113" s="14" t="s">
        <v>3</v>
      </c>
      <c r="C113" s="146" t="s">
        <v>95</v>
      </c>
      <c r="D113" s="123"/>
      <c r="E113" s="123"/>
      <c r="F113" s="123"/>
      <c r="G113" s="123"/>
      <c r="H113" s="124"/>
      <c r="I113" s="24"/>
      <c r="J113" s="22">
        <f>TRUNC(((J137)*I113),2)</f>
        <v>0</v>
      </c>
      <c r="K113" s="5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4"/>
      <c r="B114" s="15" t="s">
        <v>5</v>
      </c>
      <c r="C114" s="126" t="s">
        <v>96</v>
      </c>
      <c r="D114" s="123"/>
      <c r="E114" s="123"/>
      <c r="F114" s="123"/>
      <c r="G114" s="123"/>
      <c r="H114" s="124"/>
      <c r="I114" s="24"/>
      <c r="J114" s="44">
        <f>TRUNC(((J137+J113)*I114),2)</f>
        <v>0</v>
      </c>
      <c r="K114" s="5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4"/>
      <c r="B115" s="54" t="s">
        <v>8</v>
      </c>
      <c r="C115" s="147" t="s">
        <v>97</v>
      </c>
      <c r="D115" s="123"/>
      <c r="E115" s="123"/>
      <c r="F115" s="123"/>
      <c r="G115" s="123"/>
      <c r="H115" s="124"/>
      <c r="I115" s="55"/>
      <c r="J115" s="56"/>
      <c r="K115" s="5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">
      <c r="A116" s="4"/>
      <c r="B116" s="14" t="s">
        <v>98</v>
      </c>
      <c r="C116" s="146" t="s">
        <v>185</v>
      </c>
      <c r="D116" s="123"/>
      <c r="E116" s="123"/>
      <c r="F116" s="123"/>
      <c r="G116" s="123"/>
      <c r="H116" s="124"/>
      <c r="I116" s="24"/>
      <c r="J116" s="22">
        <f>TRUNC(I116*((J137+J113+J114)/(1-I121)),2)</f>
        <v>0</v>
      </c>
      <c r="K116" s="5"/>
      <c r="L116" s="32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4"/>
      <c r="B117" s="15" t="s">
        <v>99</v>
      </c>
      <c r="C117" s="126" t="s">
        <v>186</v>
      </c>
      <c r="D117" s="123"/>
      <c r="E117" s="123"/>
      <c r="F117" s="123"/>
      <c r="G117" s="123"/>
      <c r="H117" s="124"/>
      <c r="I117" s="24"/>
      <c r="J117" s="44">
        <f>TRUNC(I117*(J137+J113+J114)/(1-I121),2)</f>
        <v>0</v>
      </c>
      <c r="K117" s="5"/>
      <c r="L117" s="46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4"/>
      <c r="B118" s="14" t="s">
        <v>100</v>
      </c>
      <c r="C118" s="146" t="s">
        <v>101</v>
      </c>
      <c r="D118" s="123"/>
      <c r="E118" s="123"/>
      <c r="F118" s="123"/>
      <c r="G118" s="123"/>
      <c r="H118" s="124"/>
      <c r="I118" s="24">
        <v>0.05</v>
      </c>
      <c r="J118" s="22">
        <f>TRUNC(I118*(J137+J113+J114)/(1-I121),2)</f>
        <v>0</v>
      </c>
      <c r="K118" s="5"/>
      <c r="L118" s="32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4"/>
      <c r="B119" s="148" t="s">
        <v>102</v>
      </c>
      <c r="C119" s="123"/>
      <c r="D119" s="123"/>
      <c r="E119" s="123"/>
      <c r="F119" s="123"/>
      <c r="G119" s="123"/>
      <c r="H119" s="124"/>
      <c r="I119" s="57">
        <f t="shared" ref="I119:J119" si="8">SUM(I113:I118)</f>
        <v>0.05</v>
      </c>
      <c r="J119" s="45">
        <f t="shared" si="8"/>
        <v>0</v>
      </c>
      <c r="K119" s="5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4"/>
      <c r="B120" s="10"/>
      <c r="C120" s="132"/>
      <c r="D120" s="133"/>
      <c r="E120" s="133"/>
      <c r="F120" s="133"/>
      <c r="G120" s="133"/>
      <c r="H120" s="133"/>
      <c r="I120" s="133"/>
      <c r="J120" s="133"/>
      <c r="K120" s="5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4"/>
      <c r="B121" s="58" t="s">
        <v>103</v>
      </c>
      <c r="C121" s="140" t="s">
        <v>104</v>
      </c>
      <c r="D121" s="129"/>
      <c r="E121" s="129"/>
      <c r="F121" s="129"/>
      <c r="G121" s="129"/>
      <c r="H121" s="129"/>
      <c r="I121" s="60">
        <f>I116+I117+I118</f>
        <v>0.05</v>
      </c>
      <c r="J121" s="61"/>
      <c r="K121" s="5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4"/>
      <c r="B122" s="58"/>
      <c r="C122" s="140">
        <v>100</v>
      </c>
      <c r="D122" s="129"/>
      <c r="E122" s="129"/>
      <c r="F122" s="129"/>
      <c r="G122" s="129"/>
      <c r="H122" s="129"/>
      <c r="I122" s="62"/>
      <c r="J122" s="61"/>
      <c r="K122" s="5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4"/>
      <c r="B123" s="58"/>
      <c r="C123" s="59"/>
      <c r="D123" s="59"/>
      <c r="E123" s="59"/>
      <c r="F123" s="59"/>
      <c r="G123" s="59"/>
      <c r="H123" s="59"/>
      <c r="I123" s="62"/>
      <c r="J123" s="61"/>
      <c r="K123" s="5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4"/>
      <c r="B124" s="58" t="s">
        <v>105</v>
      </c>
      <c r="C124" s="140" t="s">
        <v>106</v>
      </c>
      <c r="D124" s="129"/>
      <c r="E124" s="129"/>
      <c r="F124" s="129"/>
      <c r="G124" s="129"/>
      <c r="H124" s="129"/>
      <c r="I124" s="62"/>
      <c r="J124" s="63">
        <f>J35+J69+J79+J99+J108+J113+J114</f>
        <v>0</v>
      </c>
      <c r="K124" s="5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4"/>
      <c r="B125" s="58"/>
      <c r="C125" s="59"/>
      <c r="D125" s="59"/>
      <c r="E125" s="59"/>
      <c r="F125" s="59"/>
      <c r="G125" s="59"/>
      <c r="H125" s="59"/>
      <c r="I125" s="62"/>
      <c r="J125" s="64"/>
      <c r="K125" s="5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7.75" customHeight="1" x14ac:dyDescent="0.2">
      <c r="A126" s="4"/>
      <c r="B126" s="58" t="s">
        <v>107</v>
      </c>
      <c r="C126" s="140" t="s">
        <v>108</v>
      </c>
      <c r="D126" s="129"/>
      <c r="E126" s="129"/>
      <c r="F126" s="129"/>
      <c r="G126" s="129"/>
      <c r="H126" s="129"/>
      <c r="I126" s="62"/>
      <c r="J126" s="63">
        <f>TRUNC(J124/(1-I121),2)</f>
        <v>0</v>
      </c>
      <c r="K126" s="5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4"/>
      <c r="B127" s="58"/>
      <c r="C127" s="59"/>
      <c r="D127" s="59"/>
      <c r="E127" s="59"/>
      <c r="F127" s="59"/>
      <c r="G127" s="59"/>
      <c r="H127" s="59"/>
      <c r="I127" s="62"/>
      <c r="J127" s="64"/>
      <c r="K127" s="5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4"/>
      <c r="B128" s="65"/>
      <c r="C128" s="141" t="s">
        <v>109</v>
      </c>
      <c r="D128" s="133"/>
      <c r="E128" s="133"/>
      <c r="F128" s="133"/>
      <c r="G128" s="133"/>
      <c r="H128" s="133"/>
      <c r="I128" s="66"/>
      <c r="J128" s="67">
        <f>J126-J124</f>
        <v>0</v>
      </c>
      <c r="K128" s="5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4"/>
      <c r="B129" s="10"/>
      <c r="C129" s="10"/>
      <c r="D129" s="10"/>
      <c r="E129" s="10"/>
      <c r="F129" s="10"/>
      <c r="G129" s="10"/>
      <c r="H129" s="10"/>
      <c r="I129" s="10"/>
      <c r="J129" s="27"/>
      <c r="K129" s="5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4"/>
      <c r="B130" s="144" t="s">
        <v>110</v>
      </c>
      <c r="C130" s="136"/>
      <c r="D130" s="136"/>
      <c r="E130" s="136"/>
      <c r="F130" s="136"/>
      <c r="G130" s="136"/>
      <c r="H130" s="136"/>
      <c r="I130" s="136"/>
      <c r="J130" s="137"/>
      <c r="K130" s="5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4"/>
      <c r="B131" s="138" t="s">
        <v>111</v>
      </c>
      <c r="C131" s="136"/>
      <c r="D131" s="136"/>
      <c r="E131" s="136"/>
      <c r="F131" s="136"/>
      <c r="G131" s="136"/>
      <c r="H131" s="136"/>
      <c r="I131" s="137"/>
      <c r="J131" s="28" t="s">
        <v>25</v>
      </c>
      <c r="K131" s="5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4"/>
      <c r="B132" s="9" t="s">
        <v>3</v>
      </c>
      <c r="C132" s="132" t="s">
        <v>22</v>
      </c>
      <c r="D132" s="133"/>
      <c r="E132" s="133"/>
      <c r="F132" s="133"/>
      <c r="G132" s="133"/>
      <c r="H132" s="133"/>
      <c r="I132" s="134"/>
      <c r="J132" s="30">
        <f>J35</f>
        <v>0</v>
      </c>
      <c r="K132" s="5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4"/>
      <c r="B133" s="11" t="s">
        <v>5</v>
      </c>
      <c r="C133" s="139" t="s">
        <v>35</v>
      </c>
      <c r="D133" s="136"/>
      <c r="E133" s="136"/>
      <c r="F133" s="136"/>
      <c r="G133" s="136"/>
      <c r="H133" s="136"/>
      <c r="I133" s="137"/>
      <c r="J133" s="31">
        <f>J69</f>
        <v>0</v>
      </c>
      <c r="K133" s="5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4"/>
      <c r="B134" s="9" t="s">
        <v>8</v>
      </c>
      <c r="C134" s="132" t="s">
        <v>63</v>
      </c>
      <c r="D134" s="133"/>
      <c r="E134" s="133"/>
      <c r="F134" s="133"/>
      <c r="G134" s="133"/>
      <c r="H134" s="133"/>
      <c r="I134" s="134"/>
      <c r="J134" s="30">
        <f>J79</f>
        <v>0</v>
      </c>
      <c r="K134" s="5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4"/>
      <c r="B135" s="11" t="s">
        <v>10</v>
      </c>
      <c r="C135" s="139" t="s">
        <v>71</v>
      </c>
      <c r="D135" s="136"/>
      <c r="E135" s="136"/>
      <c r="F135" s="136"/>
      <c r="G135" s="136"/>
      <c r="H135" s="136"/>
      <c r="I135" s="137"/>
      <c r="J135" s="31">
        <f>J99</f>
        <v>0</v>
      </c>
      <c r="K135" s="5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4"/>
      <c r="B136" s="9" t="s">
        <v>30</v>
      </c>
      <c r="C136" s="132" t="s">
        <v>90</v>
      </c>
      <c r="D136" s="133"/>
      <c r="E136" s="133"/>
      <c r="F136" s="133"/>
      <c r="G136" s="133"/>
      <c r="H136" s="133"/>
      <c r="I136" s="134"/>
      <c r="J136" s="30">
        <f>J108</f>
        <v>0</v>
      </c>
      <c r="K136" s="5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4"/>
      <c r="B137" s="142" t="s">
        <v>112</v>
      </c>
      <c r="C137" s="133"/>
      <c r="D137" s="133"/>
      <c r="E137" s="133"/>
      <c r="F137" s="133"/>
      <c r="G137" s="133"/>
      <c r="H137" s="133"/>
      <c r="I137" s="134"/>
      <c r="J137" s="34">
        <f>SUM(J132:J136)</f>
        <v>0</v>
      </c>
      <c r="K137" s="5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4"/>
      <c r="B138" s="11" t="s">
        <v>32</v>
      </c>
      <c r="C138" s="139" t="s">
        <v>93</v>
      </c>
      <c r="D138" s="136"/>
      <c r="E138" s="136"/>
      <c r="F138" s="136"/>
      <c r="G138" s="136"/>
      <c r="H138" s="136"/>
      <c r="I138" s="137"/>
      <c r="J138" s="31">
        <f>J119</f>
        <v>0</v>
      </c>
      <c r="K138" s="5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4"/>
      <c r="B139" s="143" t="s">
        <v>113</v>
      </c>
      <c r="C139" s="133"/>
      <c r="D139" s="133"/>
      <c r="E139" s="133"/>
      <c r="F139" s="133"/>
      <c r="G139" s="133"/>
      <c r="H139" s="133"/>
      <c r="I139" s="134"/>
      <c r="J139" s="34">
        <f>TRUNC(J137+J138,2)</f>
        <v>0</v>
      </c>
      <c r="K139" s="5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thickBot="1" x14ac:dyDescent="0.25">
      <c r="A140" s="6"/>
      <c r="B140" s="185" t="s">
        <v>181</v>
      </c>
      <c r="C140" s="185"/>
      <c r="D140" s="185"/>
      <c r="E140" s="185"/>
      <c r="F140" s="185"/>
      <c r="G140" s="185"/>
      <c r="H140" s="185"/>
      <c r="I140" s="185"/>
      <c r="J140" s="96">
        <f>J139/15</f>
        <v>0</v>
      </c>
      <c r="K140" s="8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x14ac:dyDescent="0.2">
      <c r="A142" s="3"/>
      <c r="B142" s="131" t="s">
        <v>179</v>
      </c>
      <c r="C142" s="131"/>
      <c r="D142" s="131"/>
      <c r="E142" s="131"/>
      <c r="F142" s="131"/>
      <c r="G142" s="131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51" x14ac:dyDescent="0.2">
      <c r="A143" s="3"/>
      <c r="B143" s="93" t="s">
        <v>13</v>
      </c>
      <c r="C143" s="93" t="s">
        <v>175</v>
      </c>
      <c r="D143" s="93" t="s">
        <v>176</v>
      </c>
      <c r="E143" s="93" t="s">
        <v>177</v>
      </c>
      <c r="F143" s="93" t="s">
        <v>178</v>
      </c>
      <c r="G143" s="93" t="s">
        <v>151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5.5" x14ac:dyDescent="0.2">
      <c r="A144" s="3"/>
      <c r="B144" s="93" t="s">
        <v>180</v>
      </c>
      <c r="C144" s="94">
        <f>J140</f>
        <v>0</v>
      </c>
      <c r="D144" s="93">
        <v>1</v>
      </c>
      <c r="E144" s="95">
        <f>C144*D144</f>
        <v>0</v>
      </c>
      <c r="F144" s="93">
        <v>1</v>
      </c>
      <c r="G144" s="95">
        <f>E144*F144</f>
        <v>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/>
    <row r="341" spans="1:26" ht="15.75" customHeight="1" x14ac:dyDescent="0.2"/>
    <row r="342" spans="1:26" ht="15.75" customHeight="1" x14ac:dyDescent="0.2"/>
    <row r="343" spans="1:26" ht="15.75" customHeight="1" x14ac:dyDescent="0.2"/>
    <row r="344" spans="1:26" ht="15.75" customHeight="1" x14ac:dyDescent="0.2"/>
    <row r="345" spans="1:26" ht="15.75" customHeight="1" x14ac:dyDescent="0.2"/>
    <row r="346" spans="1:26" ht="15.75" customHeight="1" x14ac:dyDescent="0.2"/>
    <row r="347" spans="1:26" ht="15.75" customHeight="1" x14ac:dyDescent="0.2"/>
    <row r="348" spans="1:26" ht="15.75" customHeight="1" x14ac:dyDescent="0.2"/>
    <row r="349" spans="1:26" ht="15.75" customHeight="1" x14ac:dyDescent="0.2"/>
    <row r="350" spans="1:26" ht="15.75" customHeight="1" x14ac:dyDescent="0.2"/>
    <row r="351" spans="1:26" ht="15.75" customHeight="1" x14ac:dyDescent="0.2"/>
    <row r="352" spans="1:26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39">
    <mergeCell ref="B1:J1"/>
    <mergeCell ref="B2:J2"/>
    <mergeCell ref="B3:J3"/>
    <mergeCell ref="B4:J4"/>
    <mergeCell ref="B5:J5"/>
    <mergeCell ref="B6:J6"/>
    <mergeCell ref="C41:H41"/>
    <mergeCell ref="C12:H12"/>
    <mergeCell ref="I12:J12"/>
    <mergeCell ref="C13:H13"/>
    <mergeCell ref="I13:J13"/>
    <mergeCell ref="B15:J15"/>
    <mergeCell ref="B16:C16"/>
    <mergeCell ref="D16:E16"/>
    <mergeCell ref="F16:J16"/>
    <mergeCell ref="B7:J7"/>
    <mergeCell ref="B8:J8"/>
    <mergeCell ref="B9:J9"/>
    <mergeCell ref="C10:H10"/>
    <mergeCell ref="I10:J10"/>
    <mergeCell ref="C11:H11"/>
    <mergeCell ref="I11:J11"/>
    <mergeCell ref="C22:I22"/>
    <mergeCell ref="C23:I23"/>
    <mergeCell ref="C24:I24"/>
    <mergeCell ref="B25:J25"/>
    <mergeCell ref="B26:J26"/>
    <mergeCell ref="B27:J27"/>
    <mergeCell ref="B17:C17"/>
    <mergeCell ref="D17:E17"/>
    <mergeCell ref="F17:J17"/>
    <mergeCell ref="B19:J19"/>
    <mergeCell ref="C20:I20"/>
    <mergeCell ref="C21:I21"/>
    <mergeCell ref="C34:H34"/>
    <mergeCell ref="B35:I35"/>
    <mergeCell ref="B37:J37"/>
    <mergeCell ref="B38:H38"/>
    <mergeCell ref="C39:H39"/>
    <mergeCell ref="C40:H40"/>
    <mergeCell ref="C28:H28"/>
    <mergeCell ref="C29:H29"/>
    <mergeCell ref="C30:H30"/>
    <mergeCell ref="C31:H31"/>
    <mergeCell ref="C32:H32"/>
    <mergeCell ref="C33:H33"/>
    <mergeCell ref="C48:H48"/>
    <mergeCell ref="C49:H49"/>
    <mergeCell ref="C50:H50"/>
    <mergeCell ref="C51:H51"/>
    <mergeCell ref="C52:H52"/>
    <mergeCell ref="B53:H53"/>
    <mergeCell ref="B42:H42"/>
    <mergeCell ref="B43:J43"/>
    <mergeCell ref="B44:H44"/>
    <mergeCell ref="C45:H45"/>
    <mergeCell ref="C46:H46"/>
    <mergeCell ref="C47:H47"/>
    <mergeCell ref="C60:I60"/>
    <mergeCell ref="C61:I61"/>
    <mergeCell ref="B62:I62"/>
    <mergeCell ref="B63:J63"/>
    <mergeCell ref="B64:J64"/>
    <mergeCell ref="B65:I65"/>
    <mergeCell ref="B54:J54"/>
    <mergeCell ref="B55:I55"/>
    <mergeCell ref="C56:H56"/>
    <mergeCell ref="C57:H57"/>
    <mergeCell ref="C58:I58"/>
    <mergeCell ref="C59:I59"/>
    <mergeCell ref="C73:H73"/>
    <mergeCell ref="C74:H74"/>
    <mergeCell ref="C75:H75"/>
    <mergeCell ref="C76:H76"/>
    <mergeCell ref="C77:H77"/>
    <mergeCell ref="C78:H78"/>
    <mergeCell ref="C66:I66"/>
    <mergeCell ref="C67:I67"/>
    <mergeCell ref="C68:I68"/>
    <mergeCell ref="B69:I69"/>
    <mergeCell ref="B70:J70"/>
    <mergeCell ref="B72:J72"/>
    <mergeCell ref="C85:H85"/>
    <mergeCell ref="C86:H86"/>
    <mergeCell ref="C87:H87"/>
    <mergeCell ref="C88:H88"/>
    <mergeCell ref="B89:H89"/>
    <mergeCell ref="B90:J90"/>
    <mergeCell ref="B79:H79"/>
    <mergeCell ref="B80:J80"/>
    <mergeCell ref="B81:J81"/>
    <mergeCell ref="B82:H82"/>
    <mergeCell ref="C83:H83"/>
    <mergeCell ref="C84:H84"/>
    <mergeCell ref="C97:I97"/>
    <mergeCell ref="C98:I98"/>
    <mergeCell ref="B99:I99"/>
    <mergeCell ref="B101:J101"/>
    <mergeCell ref="B102:J102"/>
    <mergeCell ref="C103:I103"/>
    <mergeCell ref="B91:H91"/>
    <mergeCell ref="C92:H92"/>
    <mergeCell ref="B93:H93"/>
    <mergeCell ref="B94:J94"/>
    <mergeCell ref="B95:J95"/>
    <mergeCell ref="B96:I96"/>
    <mergeCell ref="B111:J111"/>
    <mergeCell ref="C112:H112"/>
    <mergeCell ref="C113:H113"/>
    <mergeCell ref="C114:H114"/>
    <mergeCell ref="C115:H115"/>
    <mergeCell ref="C116:H116"/>
    <mergeCell ref="C104:I104"/>
    <mergeCell ref="C105:I105"/>
    <mergeCell ref="C106:I106"/>
    <mergeCell ref="C107:I107"/>
    <mergeCell ref="B108:I108"/>
    <mergeCell ref="B109:J109"/>
    <mergeCell ref="C124:H124"/>
    <mergeCell ref="C126:H126"/>
    <mergeCell ref="C128:H128"/>
    <mergeCell ref="B130:J130"/>
    <mergeCell ref="B131:I131"/>
    <mergeCell ref="C132:I132"/>
    <mergeCell ref="C117:H117"/>
    <mergeCell ref="C118:H118"/>
    <mergeCell ref="B119:H119"/>
    <mergeCell ref="C120:J120"/>
    <mergeCell ref="C121:H121"/>
    <mergeCell ref="C122:H122"/>
    <mergeCell ref="B139:I139"/>
    <mergeCell ref="B142:G142"/>
    <mergeCell ref="B140:I140"/>
    <mergeCell ref="C133:I133"/>
    <mergeCell ref="C134:I134"/>
    <mergeCell ref="C135:I135"/>
    <mergeCell ref="C136:I136"/>
    <mergeCell ref="B137:I137"/>
    <mergeCell ref="C138:I138"/>
  </mergeCells>
  <printOptions horizontalCentered="1"/>
  <pageMargins left="0.78740157480314954" right="1.1811023622047243" top="0.78740157480314954" bottom="0.78740157480314954" header="0" footer="0"/>
  <pageSetup paperSize="9" scale="56" pageOrder="overThenDown" orientation="portrait" cellComments="atEnd" r:id="rId1"/>
  <headerFooter>
    <oddHeader>&amp;CMODELO DE PLANILHAS DE CUSTOS E FORMAÇÃO DE PREÇOS</oddHeader>
    <oddFooter>&amp;CMODELO DE PLANILHAS DE CUSTOS E FORMAÇÃO DE PREÇOS&amp;R&amp;P de 10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02"/>
  <sheetViews>
    <sheetView workbookViewId="0">
      <selection activeCell="G36" sqref="G36"/>
    </sheetView>
  </sheetViews>
  <sheetFormatPr defaultColWidth="12.5703125" defaultRowHeight="15" customHeight="1" x14ac:dyDescent="0.2"/>
  <cols>
    <col min="1" max="1" width="11.140625" customWidth="1"/>
    <col min="2" max="2" width="51.85546875" bestFit="1" customWidth="1"/>
    <col min="3" max="3" width="9" customWidth="1"/>
    <col min="4" max="4" width="13.7109375" customWidth="1"/>
    <col min="5" max="5" width="15" customWidth="1"/>
    <col min="6" max="6" width="13.85546875" customWidth="1"/>
    <col min="7" max="7" width="21.140625" bestFit="1" customWidth="1"/>
    <col min="8" max="26" width="8.5703125" customWidth="1"/>
  </cols>
  <sheetData>
    <row r="1" spans="1:7" ht="12.75" customHeight="1" x14ac:dyDescent="0.2">
      <c r="A1" s="170"/>
      <c r="B1" s="129"/>
      <c r="C1" s="129"/>
      <c r="D1" s="129"/>
      <c r="E1" s="129"/>
      <c r="F1" s="129"/>
    </row>
    <row r="2" spans="1:7" ht="12.75" customHeight="1" x14ac:dyDescent="0.2">
      <c r="A2" s="169" t="s">
        <v>124</v>
      </c>
      <c r="B2" s="170"/>
      <c r="C2" s="170"/>
      <c r="D2" s="170"/>
      <c r="E2" s="170"/>
      <c r="F2" s="170"/>
    </row>
    <row r="3" spans="1:7" ht="12.75" customHeight="1" x14ac:dyDescent="0.2">
      <c r="A3" s="169" t="s">
        <v>200</v>
      </c>
      <c r="B3" s="129"/>
      <c r="C3" s="129"/>
      <c r="D3" s="129"/>
      <c r="E3" s="129"/>
      <c r="F3" s="129"/>
    </row>
    <row r="4" spans="1:7" ht="12.75" customHeight="1" x14ac:dyDescent="0.2">
      <c r="A4" s="86" t="s">
        <v>114</v>
      </c>
      <c r="B4" s="86" t="s">
        <v>115</v>
      </c>
      <c r="C4" s="87" t="s">
        <v>195</v>
      </c>
      <c r="D4" s="86" t="s">
        <v>116</v>
      </c>
      <c r="E4" s="87" t="s">
        <v>151</v>
      </c>
      <c r="F4" s="86" t="s">
        <v>117</v>
      </c>
      <c r="G4" s="107"/>
    </row>
    <row r="5" spans="1:7" ht="12.75" customHeight="1" x14ac:dyDescent="0.2">
      <c r="A5" s="80">
        <v>1</v>
      </c>
      <c r="B5" s="81" t="s">
        <v>142</v>
      </c>
      <c r="C5" s="82" t="s">
        <v>118</v>
      </c>
      <c r="D5" s="82">
        <v>3</v>
      </c>
      <c r="E5" s="83"/>
      <c r="F5" s="83">
        <f t="shared" ref="F5:F19" si="0">D5*E5</f>
        <v>0</v>
      </c>
    </row>
    <row r="6" spans="1:7" ht="12.75" customHeight="1" x14ac:dyDescent="0.2">
      <c r="A6" s="80">
        <v>2</v>
      </c>
      <c r="B6" s="81" t="s">
        <v>143</v>
      </c>
      <c r="C6" s="82" t="s">
        <v>118</v>
      </c>
      <c r="D6" s="82">
        <v>2</v>
      </c>
      <c r="E6" s="83"/>
      <c r="F6" s="83">
        <f t="shared" si="0"/>
        <v>0</v>
      </c>
    </row>
    <row r="7" spans="1:7" ht="12.75" customHeight="1" x14ac:dyDescent="0.2">
      <c r="A7" s="80">
        <v>3</v>
      </c>
      <c r="B7" s="81" t="s">
        <v>152</v>
      </c>
      <c r="C7" s="82" t="s">
        <v>118</v>
      </c>
      <c r="D7" s="82">
        <v>4</v>
      </c>
      <c r="E7" s="83"/>
      <c r="F7" s="83">
        <f t="shared" si="0"/>
        <v>0</v>
      </c>
    </row>
    <row r="8" spans="1:7" ht="12.75" customHeight="1" x14ac:dyDescent="0.2">
      <c r="A8" s="80">
        <v>4</v>
      </c>
      <c r="B8" s="81" t="s">
        <v>144</v>
      </c>
      <c r="C8" s="82" t="s">
        <v>118</v>
      </c>
      <c r="D8" s="82">
        <v>1</v>
      </c>
      <c r="E8" s="83"/>
      <c r="F8" s="83">
        <f t="shared" si="0"/>
        <v>0</v>
      </c>
    </row>
    <row r="9" spans="1:7" ht="12.75" customHeight="1" x14ac:dyDescent="0.2">
      <c r="A9" s="80">
        <v>5</v>
      </c>
      <c r="B9" s="81" t="s">
        <v>145</v>
      </c>
      <c r="C9" s="84" t="s">
        <v>119</v>
      </c>
      <c r="D9" s="82">
        <v>1</v>
      </c>
      <c r="E9" s="83"/>
      <c r="F9" s="83">
        <f t="shared" si="0"/>
        <v>0</v>
      </c>
    </row>
    <row r="10" spans="1:7" ht="12.75" customHeight="1" x14ac:dyDescent="0.2">
      <c r="A10" s="80">
        <v>6</v>
      </c>
      <c r="B10" s="81" t="s">
        <v>150</v>
      </c>
      <c r="C10" s="84" t="s">
        <v>119</v>
      </c>
      <c r="D10" s="82">
        <v>2</v>
      </c>
      <c r="E10" s="83"/>
      <c r="F10" s="83">
        <f t="shared" si="0"/>
        <v>0</v>
      </c>
    </row>
    <row r="11" spans="1:7" ht="12.75" customHeight="1" x14ac:dyDescent="0.2">
      <c r="A11" s="80">
        <v>7</v>
      </c>
      <c r="B11" s="81" t="s">
        <v>146</v>
      </c>
      <c r="C11" s="84" t="s">
        <v>118</v>
      </c>
      <c r="D11" s="82">
        <v>1</v>
      </c>
      <c r="E11" s="83"/>
      <c r="F11" s="83">
        <f t="shared" si="0"/>
        <v>0</v>
      </c>
    </row>
    <row r="12" spans="1:7" ht="12.75" customHeight="1" x14ac:dyDescent="0.2">
      <c r="A12" s="80">
        <v>8</v>
      </c>
      <c r="B12" s="81" t="s">
        <v>147</v>
      </c>
      <c r="C12" s="84" t="s">
        <v>118</v>
      </c>
      <c r="D12" s="82">
        <v>1</v>
      </c>
      <c r="E12" s="83"/>
      <c r="F12" s="83">
        <f t="shared" si="0"/>
        <v>0</v>
      </c>
    </row>
    <row r="13" spans="1:7" ht="12.75" customHeight="1" x14ac:dyDescent="0.2">
      <c r="A13" s="80">
        <v>9</v>
      </c>
      <c r="B13" s="81" t="s">
        <v>148</v>
      </c>
      <c r="C13" s="84" t="s">
        <v>118</v>
      </c>
      <c r="D13" s="82">
        <v>1</v>
      </c>
      <c r="E13" s="83"/>
      <c r="F13" s="83">
        <f t="shared" si="0"/>
        <v>0</v>
      </c>
    </row>
    <row r="14" spans="1:7" ht="12.75" customHeight="1" x14ac:dyDescent="0.2">
      <c r="A14" s="80">
        <v>10</v>
      </c>
      <c r="B14" s="81" t="s">
        <v>155</v>
      </c>
      <c r="C14" s="82" t="s">
        <v>118</v>
      </c>
      <c r="D14" s="82">
        <v>6</v>
      </c>
      <c r="E14" s="83"/>
      <c r="F14" s="83">
        <f t="shared" si="0"/>
        <v>0</v>
      </c>
    </row>
    <row r="15" spans="1:7" ht="12.75" customHeight="1" x14ac:dyDescent="0.2">
      <c r="A15" s="80">
        <v>11</v>
      </c>
      <c r="B15" s="81" t="s">
        <v>149</v>
      </c>
      <c r="C15" s="82" t="s">
        <v>118</v>
      </c>
      <c r="D15" s="82">
        <v>1</v>
      </c>
      <c r="E15" s="83"/>
      <c r="F15" s="83">
        <f t="shared" si="0"/>
        <v>0</v>
      </c>
    </row>
    <row r="16" spans="1:7" ht="12.75" customHeight="1" x14ac:dyDescent="0.2">
      <c r="A16" s="80">
        <v>12</v>
      </c>
      <c r="B16" s="81" t="s">
        <v>140</v>
      </c>
      <c r="C16" s="82" t="s">
        <v>118</v>
      </c>
      <c r="D16" s="82">
        <v>1</v>
      </c>
      <c r="E16" s="83"/>
      <c r="F16" s="83">
        <f t="shared" si="0"/>
        <v>0</v>
      </c>
    </row>
    <row r="17" spans="1:9" ht="12.75" customHeight="1" x14ac:dyDescent="0.2">
      <c r="A17" s="80">
        <v>13</v>
      </c>
      <c r="B17" s="81" t="s">
        <v>153</v>
      </c>
      <c r="C17" s="82" t="s">
        <v>118</v>
      </c>
      <c r="D17" s="82">
        <v>1</v>
      </c>
      <c r="E17" s="83"/>
      <c r="F17" s="83">
        <f t="shared" si="0"/>
        <v>0</v>
      </c>
    </row>
    <row r="18" spans="1:9" ht="12.75" customHeight="1" x14ac:dyDescent="0.2">
      <c r="A18" s="80">
        <v>14</v>
      </c>
      <c r="B18" s="81" t="s">
        <v>141</v>
      </c>
      <c r="C18" s="82" t="s">
        <v>118</v>
      </c>
      <c r="D18" s="82">
        <v>1</v>
      </c>
      <c r="E18" s="83"/>
      <c r="F18" s="83">
        <f t="shared" si="0"/>
        <v>0</v>
      </c>
      <c r="G18" s="79"/>
    </row>
    <row r="19" spans="1:9" ht="12.75" customHeight="1" x14ac:dyDescent="0.2">
      <c r="A19" s="80">
        <v>15</v>
      </c>
      <c r="B19" s="81" t="s">
        <v>154</v>
      </c>
      <c r="C19" s="82" t="s">
        <v>118</v>
      </c>
      <c r="D19" s="82">
        <v>1</v>
      </c>
      <c r="E19" s="83"/>
      <c r="F19" s="83">
        <f t="shared" si="0"/>
        <v>0</v>
      </c>
    </row>
    <row r="20" spans="1:9" ht="12.75" customHeight="1" x14ac:dyDescent="0.25">
      <c r="A20" s="80"/>
      <c r="B20" s="188" t="s">
        <v>120</v>
      </c>
      <c r="C20" s="189"/>
      <c r="D20" s="189"/>
      <c r="E20" s="189"/>
      <c r="F20" s="85">
        <f>SUM(F5:F19)</f>
        <v>0</v>
      </c>
    </row>
    <row r="21" spans="1:9" ht="12.75" customHeight="1" x14ac:dyDescent="0.25">
      <c r="A21" s="80"/>
      <c r="B21" s="188" t="s">
        <v>121</v>
      </c>
      <c r="C21" s="189"/>
      <c r="D21" s="189"/>
      <c r="E21" s="189"/>
      <c r="F21" s="85">
        <f>F20/12</f>
        <v>0</v>
      </c>
    </row>
    <row r="22" spans="1:9" ht="12.75" customHeight="1" x14ac:dyDescent="0.2">
      <c r="F22" s="68"/>
    </row>
    <row r="23" spans="1:9" ht="12.75" customHeight="1" x14ac:dyDescent="0.2">
      <c r="A23" s="186" t="s">
        <v>201</v>
      </c>
      <c r="B23" s="186"/>
      <c r="C23" s="186"/>
      <c r="D23" s="186"/>
      <c r="E23" s="186"/>
      <c r="F23" s="186"/>
      <c r="G23" s="186"/>
    </row>
    <row r="24" spans="1:9" ht="20.25" customHeight="1" x14ac:dyDescent="0.2">
      <c r="A24" s="109" t="s">
        <v>114</v>
      </c>
      <c r="B24" s="115" t="s">
        <v>187</v>
      </c>
      <c r="C24" s="115" t="s">
        <v>188</v>
      </c>
      <c r="D24" s="115" t="s">
        <v>189</v>
      </c>
      <c r="E24" s="115" t="s">
        <v>190</v>
      </c>
      <c r="F24" s="108" t="s">
        <v>197</v>
      </c>
      <c r="G24" s="108" t="s">
        <v>196</v>
      </c>
    </row>
    <row r="25" spans="1:9" ht="12.75" x14ac:dyDescent="0.2">
      <c r="A25" s="110">
        <v>1</v>
      </c>
      <c r="B25" s="113" t="s">
        <v>191</v>
      </c>
      <c r="C25" s="114" t="s">
        <v>188</v>
      </c>
      <c r="D25" s="114" t="s">
        <v>192</v>
      </c>
      <c r="E25" s="114">
        <v>2</v>
      </c>
      <c r="F25" s="111"/>
      <c r="G25" s="111">
        <f>E25*F25</f>
        <v>0</v>
      </c>
      <c r="H25" s="79"/>
      <c r="I25" s="79"/>
    </row>
    <row r="26" spans="1:9" ht="38.25" x14ac:dyDescent="0.2">
      <c r="A26" s="112">
        <v>2</v>
      </c>
      <c r="B26" s="113" t="s">
        <v>193</v>
      </c>
      <c r="C26" s="114" t="s">
        <v>188</v>
      </c>
      <c r="D26" s="114" t="s">
        <v>194</v>
      </c>
      <c r="E26" s="114">
        <v>1</v>
      </c>
      <c r="F26" s="111"/>
      <c r="G26" s="111">
        <f>E26*F26/5</f>
        <v>0</v>
      </c>
    </row>
    <row r="27" spans="1:9" ht="12.75" customHeight="1" x14ac:dyDescent="0.2">
      <c r="A27" s="187" t="s">
        <v>120</v>
      </c>
      <c r="B27" s="187"/>
      <c r="C27" s="187"/>
      <c r="D27" s="187"/>
      <c r="E27" s="187"/>
      <c r="F27" s="187"/>
      <c r="G27" s="108">
        <f>SUM(G25:G26)</f>
        <v>0</v>
      </c>
    </row>
    <row r="28" spans="1:9" ht="12.75" customHeight="1" x14ac:dyDescent="0.2">
      <c r="A28" s="187" t="s">
        <v>121</v>
      </c>
      <c r="B28" s="187"/>
      <c r="C28" s="187"/>
      <c r="D28" s="187"/>
      <c r="E28" s="187"/>
      <c r="F28" s="187"/>
      <c r="G28" s="109">
        <f>G27/12</f>
        <v>0</v>
      </c>
    </row>
    <row r="29" spans="1:9" ht="12.75" customHeight="1" x14ac:dyDescent="0.2"/>
    <row r="30" spans="1:9" ht="12.75" customHeight="1" x14ac:dyDescent="0.2"/>
    <row r="31" spans="1:9" ht="12.75" customHeight="1" x14ac:dyDescent="0.2"/>
    <row r="32" spans="1: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</sheetData>
  <mergeCells count="8">
    <mergeCell ref="A23:G23"/>
    <mergeCell ref="A27:F27"/>
    <mergeCell ref="A28:F28"/>
    <mergeCell ref="A1:F1"/>
    <mergeCell ref="A2:F2"/>
    <mergeCell ref="A3:F3"/>
    <mergeCell ref="B20:E20"/>
    <mergeCell ref="B21:E21"/>
  </mergeCells>
  <pageMargins left="0.511811024" right="0.511811024" top="0.78740157499999996" bottom="0.78740157499999996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2CAECD9CC9B4C9B5F6B941BE22E45" ma:contentTypeVersion="13" ma:contentTypeDescription="Crie um novo documento." ma:contentTypeScope="" ma:versionID="eab64dec9db7fe5c7905c93d293c197e">
  <xsd:schema xmlns:xsd="http://www.w3.org/2001/XMLSchema" xmlns:xs="http://www.w3.org/2001/XMLSchema" xmlns:p="http://schemas.microsoft.com/office/2006/metadata/properties" xmlns:ns3="7c66931a-0d7a-4b0a-8b4e-f7f54e1a4f91" xmlns:ns4="c6dffbc2-447c-4b12-9884-d616ebfe4ddf" targetNamespace="http://schemas.microsoft.com/office/2006/metadata/properties" ma:root="true" ma:fieldsID="c5b331ddf7e57893ed00f22edf819b64" ns3:_="" ns4:_="">
    <xsd:import namespace="7c66931a-0d7a-4b0a-8b4e-f7f54e1a4f91"/>
    <xsd:import namespace="c6dffbc2-447c-4b12-9884-d616ebfe4dd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6931a-0d7a-4b0a-8b4e-f7f54e1a4f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ffbc2-447c-4b12-9884-d616ebfe4dd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66931a-0d7a-4b0a-8b4e-f7f54e1a4f91" xsi:nil="true"/>
  </documentManagement>
</p:properties>
</file>

<file path=customXml/itemProps1.xml><?xml version="1.0" encoding="utf-8"?>
<ds:datastoreItem xmlns:ds="http://schemas.openxmlformats.org/officeDocument/2006/customXml" ds:itemID="{D7FB5B45-E069-40F0-89A1-57CE3E85E8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66931a-0d7a-4b0a-8b4e-f7f54e1a4f91"/>
    <ds:schemaRef ds:uri="c6dffbc2-447c-4b12-9884-d616ebfe4d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D337B3-367B-4D01-94EC-FAB0B445AB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77D53E-3711-4BF1-AC3F-9F60C0DE512B}">
  <ds:schemaRefs>
    <ds:schemaRef ds:uri="http://purl.org/dc/elements/1.1/"/>
    <ds:schemaRef ds:uri="http://schemas.microsoft.com/office/2006/documentManagement/types"/>
    <ds:schemaRef ds:uri="c6dffbc2-447c-4b12-9884-d616ebfe4ddf"/>
    <ds:schemaRef ds:uri="7c66931a-0d7a-4b0a-8b4e-f7f54e1a4f91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Anexo 3 Planilha Resumo</vt:lpstr>
      <vt:lpstr>Vigilante NOTURNO</vt:lpstr>
      <vt:lpstr>Vigilante DIURNO</vt:lpstr>
      <vt:lpstr>Uniformes e Materiais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CIDO MESSIAS</dc:creator>
  <cp:lastModifiedBy>Ana Claudia Oliveira de Almeida Nascimento</cp:lastModifiedBy>
  <dcterms:created xsi:type="dcterms:W3CDTF">2023-12-15T01:54:50Z</dcterms:created>
  <dcterms:modified xsi:type="dcterms:W3CDTF">2024-06-21T10:55:48Z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0x010100B332CAECD9CC9B4C9B5F6B941BE22E45</vt:lpwstr>
  </property>
</Properties>
</file>